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ThisWorkbook"/>
  <mc:AlternateContent xmlns:mc="http://schemas.openxmlformats.org/markup-compatibility/2006">
    <mc:Choice Requires="x15">
      <x15ac:absPath xmlns:x15ac="http://schemas.microsoft.com/office/spreadsheetml/2010/11/ac" url="O:\HumanResourcesPayroll\Benefits\Benefit Cost Calculator\New EEs All Benefits\Current\AFSCME, SCUPA, and SEIU\"/>
    </mc:Choice>
  </mc:AlternateContent>
  <xr:revisionPtr revIDLastSave="0" documentId="13_ncr:1_{7FDCF64E-FEC2-4D7B-9E1F-78964A4DAE8F}" xr6:coauthVersionLast="47" xr6:coauthVersionMax="47" xr10:uidLastSave="{00000000-0000-0000-0000-000000000000}"/>
  <bookViews>
    <workbookView xWindow="1620" yWindow="1400" windowWidth="13550" windowHeight="8260" tabRatio="844" activeTab="1" xr2:uid="{00000000-000D-0000-FFFF-FFFF00000000}"/>
  </bookViews>
  <sheets>
    <sheet name="INSTRUCTIONS" sheetId="12" r:id="rId1"/>
    <sheet name="1a.  Health First 90 Days" sheetId="1" r:id="rId2"/>
    <sheet name="1b.  Health After 90 Days" sheetId="13" r:id="rId3"/>
    <sheet name="2. Retirement" sheetId="2" r:id="rId4"/>
    <sheet name="3. VGLI" sheetId="4" r:id="rId5"/>
    <sheet name="4. AD&amp;D" sheetId="9" r:id="rId6"/>
    <sheet name="5. LTD" sheetId="5" r:id="rId7"/>
    <sheet name="VGLI Amounts" sheetId="7" state="hidden" r:id="rId8"/>
    <sheet name="VGLI Rate Table" sheetId="6" state="hidden" r:id="rId9"/>
  </sheets>
  <externalReferences>
    <externalReference r:id="rId10"/>
  </externalReferences>
  <definedNames>
    <definedName name="Child">'VGLI Amounts'!$E$2:$E$4</definedName>
    <definedName name="Employee">'VGLI Amounts'!$A$2:$A$52</definedName>
    <definedName name="Nonsmoker">'VGLI Rate Table'!$A$3:$C$15</definedName>
    <definedName name="Smoker">'VGLI Rate Table'!$A$19:$C$31</definedName>
    <definedName name="Spouse">'VGLI Amounts'!$C$2:$C$22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1" i="13" l="1"/>
  <c r="C31" i="13"/>
  <c r="C35" i="13"/>
  <c r="F35" i="13"/>
  <c r="F26" i="13"/>
  <c r="C26" i="13"/>
  <c r="F22" i="13"/>
  <c r="C22" i="13"/>
  <c r="F16" i="13"/>
  <c r="F11" i="13"/>
  <c r="C16" i="13"/>
  <c r="C11" i="13"/>
  <c r="F47" i="1"/>
  <c r="C47" i="1"/>
  <c r="F41" i="1"/>
  <c r="C41" i="1"/>
  <c r="F33" i="1"/>
  <c r="C33" i="1"/>
  <c r="F27" i="1"/>
  <c r="C27" i="1"/>
  <c r="F18" i="1"/>
  <c r="F11" i="1"/>
  <c r="C18" i="1"/>
  <c r="C11" i="1"/>
  <c r="E2" i="5"/>
  <c r="E6" i="5" s="1"/>
  <c r="C5" i="9"/>
  <c r="C5" i="4"/>
  <c r="C2" i="2"/>
  <c r="E4" i="5" l="1"/>
  <c r="C4" i="2"/>
  <c r="C6" i="2"/>
  <c r="C5" i="2"/>
  <c r="C8" i="2"/>
  <c r="C19" i="4"/>
  <c r="C20" i="4" s="1"/>
  <c r="C15" i="9"/>
  <c r="F17" i="13" l="1"/>
  <c r="C17" i="13"/>
  <c r="F48" i="1"/>
  <c r="F34" i="1"/>
  <c r="C48" i="1"/>
  <c r="C34" i="1"/>
  <c r="C42" i="1"/>
  <c r="C28" i="1"/>
  <c r="C20" i="1"/>
  <c r="F19" i="1"/>
  <c r="C19" i="1"/>
  <c r="F44" i="1" l="1"/>
  <c r="F32" i="13" l="1"/>
  <c r="C32" i="13"/>
  <c r="F23" i="13"/>
  <c r="C23" i="13"/>
  <c r="F13" i="13"/>
  <c r="C13" i="13"/>
  <c r="C44" i="1"/>
  <c r="F30" i="1"/>
  <c r="C30" i="1"/>
  <c r="C15" i="1"/>
  <c r="F15" i="1"/>
  <c r="F36" i="13" l="1"/>
  <c r="C36" i="13"/>
  <c r="F27" i="13"/>
  <c r="C27" i="13"/>
  <c r="F18" i="13"/>
  <c r="C18" i="13"/>
  <c r="F36" i="1" l="1"/>
  <c r="C31" i="4" l="1"/>
  <c r="C32" i="4" s="1"/>
  <c r="C24" i="4"/>
  <c r="C13" i="4"/>
  <c r="C8" i="4"/>
  <c r="C9" i="4" s="1"/>
  <c r="C6" i="9"/>
  <c r="C23" i="9"/>
  <c r="C24" i="9" s="1"/>
  <c r="C18" i="9"/>
  <c r="C29" i="4"/>
  <c r="C23" i="4"/>
  <c r="C21" i="4"/>
  <c r="C12" i="4"/>
  <c r="C25" i="4" l="1"/>
  <c r="C26" i="4" s="1"/>
  <c r="C10" i="4"/>
  <c r="C14" i="4"/>
  <c r="C15" i="4" s="1"/>
  <c r="F50" i="1"/>
  <c r="C50" i="1"/>
  <c r="C22" i="1"/>
  <c r="F22" i="1"/>
  <c r="C34" i="4" l="1"/>
  <c r="C4" i="7"/>
  <c r="C5" i="7" s="1"/>
  <c r="C6" i="7" s="1"/>
  <c r="C7" i="7" s="1"/>
  <c r="C8" i="7" s="1"/>
  <c r="C9" i="7" s="1"/>
  <c r="C10" i="7" s="1"/>
  <c r="C11" i="7" s="1"/>
  <c r="C12" i="7" s="1"/>
  <c r="C13" i="7" s="1"/>
  <c r="C14" i="7" s="1"/>
  <c r="C15" i="7" s="1"/>
  <c r="C16" i="7" s="1"/>
  <c r="C17" i="7" s="1"/>
  <c r="C18" i="7" s="1"/>
  <c r="C19" i="7" s="1"/>
  <c r="C20" i="7" s="1"/>
  <c r="C21" i="7" s="1"/>
  <c r="C22" i="7" s="1"/>
  <c r="A4" i="7"/>
  <c r="A5" i="7" s="1"/>
  <c r="A6" i="7" s="1"/>
  <c r="A7" i="7" s="1"/>
  <c r="A8" i="7" s="1"/>
  <c r="A9" i="7" s="1"/>
  <c r="A10" i="7" s="1"/>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C36" i="1" l="1"/>
  <c r="C8" i="9"/>
  <c r="C10" i="9" s="1"/>
  <c r="C11" i="9" s="1"/>
  <c r="C26" i="9" s="1"/>
  <c r="C13"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mcnickle</author>
  </authors>
  <commentList>
    <comment ref="C17" authorId="0" shapeId="0" xr:uid="{00000000-0006-0000-0400-000001000000}">
      <text>
        <r>
          <rPr>
            <b/>
            <sz val="9"/>
            <color indexed="81"/>
            <rFont val="Tahoma"/>
            <family val="2"/>
          </rPr>
          <t>A spouse may be covered up to age 70.</t>
        </r>
      </text>
    </comment>
    <comment ref="C22" authorId="0" shapeId="0" xr:uid="{00000000-0006-0000-0400-000002000000}">
      <text>
        <r>
          <rPr>
            <b/>
            <sz val="9"/>
            <color indexed="81"/>
            <rFont val="Tahoma"/>
            <family val="2"/>
          </rPr>
          <t xml:space="preserve">Amount of spouse coverage cannot be more than the amount of employee coverage.
</t>
        </r>
        <r>
          <rPr>
            <sz val="9"/>
            <color indexed="81"/>
            <rFont val="Tahoma"/>
            <family val="2"/>
          </rPr>
          <t xml:space="preserve">
</t>
        </r>
      </text>
    </comment>
    <comment ref="C30" authorId="0" shapeId="0" xr:uid="{00000000-0006-0000-0400-000003000000}">
      <text>
        <r>
          <rPr>
            <b/>
            <sz val="9"/>
            <color indexed="81"/>
            <rFont val="Tahoma"/>
            <family val="2"/>
          </rPr>
          <t xml:space="preserve">The amount of child coverage cannot be more than the amount of employee coverage.
</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mcnickle</author>
  </authors>
  <commentList>
    <comment ref="C14" authorId="0" shapeId="0" xr:uid="{00000000-0006-0000-0500-000001000000}">
      <text>
        <r>
          <rPr>
            <b/>
            <sz val="9"/>
            <color indexed="81"/>
            <rFont val="Tahoma"/>
            <family val="2"/>
          </rPr>
          <t>A spouse may be covered up to age 70.  Spouse coverage cannot exceed employee coverage.</t>
        </r>
      </text>
    </comment>
    <comment ref="C22" authorId="0" shapeId="0" xr:uid="{00000000-0006-0000-0500-000002000000}">
      <text>
        <r>
          <rPr>
            <b/>
            <sz val="9"/>
            <color indexed="81"/>
            <rFont val="Tahoma"/>
            <family val="2"/>
          </rPr>
          <t>Child coverage cannot exceed employee coverage.</t>
        </r>
        <r>
          <rPr>
            <sz val="9"/>
            <color indexed="81"/>
            <rFont val="Tahoma"/>
            <family val="2"/>
          </rPr>
          <t xml:space="preserve">
</t>
        </r>
      </text>
    </comment>
  </commentList>
</comments>
</file>

<file path=xl/sharedStrings.xml><?xml version="1.0" encoding="utf-8"?>
<sst xmlns="http://schemas.openxmlformats.org/spreadsheetml/2006/main" count="320" uniqueCount="159">
  <si>
    <t>Alternative Retirement Plan</t>
  </si>
  <si>
    <t>Number of Units</t>
  </si>
  <si>
    <t>Cost Per Unit</t>
  </si>
  <si>
    <t>Monthly Cost</t>
  </si>
  <si>
    <t>Spouse</t>
  </si>
  <si>
    <t>Child(ren)</t>
  </si>
  <si>
    <t>TOTAL BIWEEKLY COST:</t>
  </si>
  <si>
    <t>Non-Smoker</t>
  </si>
  <si>
    <t>Smoker</t>
  </si>
  <si>
    <t xml:space="preserve">From </t>
  </si>
  <si>
    <t>To</t>
  </si>
  <si>
    <t>From</t>
  </si>
  <si>
    <t>Employee</t>
  </si>
  <si>
    <t>Child</t>
  </si>
  <si>
    <t>Option 1:  180 Day Benefit Waiting Period</t>
  </si>
  <si>
    <t>Option 2:  90 Day Benefit Waiting Period</t>
  </si>
  <si>
    <t>Enter Your Age:</t>
  </si>
  <si>
    <t>Select Your Amount of Coverage:</t>
  </si>
  <si>
    <t>Enter Your Spouse's Age:</t>
  </si>
  <si>
    <t>Select Amount of Coverage for Spouse:</t>
  </si>
  <si>
    <t>Select Amount of Coverage for Child(ren):</t>
  </si>
  <si>
    <t>Child coverage is available in $5,000 or $10,000 amounts</t>
  </si>
  <si>
    <t>Amount</t>
  </si>
  <si>
    <t>Child VGLI</t>
  </si>
  <si>
    <t>Child AD&amp;D Rates</t>
  </si>
  <si>
    <t>Your Total Biweekly Cost:</t>
  </si>
  <si>
    <t>Tab 5:  Long-Term Disability Insurance (LTD)</t>
  </si>
  <si>
    <t xml:space="preserve">Have You Smoked Cigarettes in the Last 12 Months? </t>
  </si>
  <si>
    <t>Has Your Spouse Smoked Cigarettes in the Last 12 Months?</t>
  </si>
  <si>
    <t>Select Amount of Coverage for Yourself:</t>
  </si>
  <si>
    <t>Tab 3:  Voluntary Group Life Insurance (VGLI)</t>
  </si>
  <si>
    <t>Step 1:</t>
  </si>
  <si>
    <t>Step 2:</t>
  </si>
  <si>
    <t>Answer question about smoking by choosing "Yes" or "No" from the drop-down box.</t>
  </si>
  <si>
    <t>Step 3:</t>
  </si>
  <si>
    <t>Step 4:</t>
  </si>
  <si>
    <t>Enrollment in Health Care Coveage is optional.  If you elect to enroll in a Health Care plan, an employee contribution is required.</t>
  </si>
  <si>
    <t>Enrollment in a Retirement Plan is MANDATORY.  The amount of your contribution is based on the retirement plan you select.</t>
  </si>
  <si>
    <t xml:space="preserve">Step 1:  </t>
  </si>
  <si>
    <t>Tab 4:  Accidental Death &amp; Dismemberment Coverage (AD&amp;D)</t>
  </si>
  <si>
    <t>If electing coverage for yourself, enter your age.</t>
  </si>
  <si>
    <t>If electing coverage for your spouse, enter your spouse's age.</t>
  </si>
  <si>
    <t xml:space="preserve">Step 3:  </t>
  </si>
  <si>
    <t>Tab 2:  Retirement Plan</t>
  </si>
  <si>
    <t xml:space="preserve">Review the biweekly Retirement Plan contribution for each Retirement Plan option.  </t>
  </si>
  <si>
    <t>Review the biweekly cost for your elected amount of Voluntary Group Life Insurance.</t>
  </si>
  <si>
    <t>Step 5:</t>
  </si>
  <si>
    <t>Step 6:</t>
  </si>
  <si>
    <t xml:space="preserve">Step 7:  </t>
  </si>
  <si>
    <t>Review the biweekly cost for your spouse's elected amount of Voluntary Group Life Insurance.</t>
  </si>
  <si>
    <t>Step 8:</t>
  </si>
  <si>
    <t>Step 9:</t>
  </si>
  <si>
    <t>Step 10:</t>
  </si>
  <si>
    <t>Review the biweekly cost for your children's elected amount of Voluntary Group Life Insurance.</t>
  </si>
  <si>
    <t>Step 11:</t>
  </si>
  <si>
    <t>Review the total biweekly cost for all of the elected coveage amounts.</t>
  </si>
  <si>
    <t>Election of Term Life Insurance is optional.  Coverage is available for you, your spouse and your children.  The cost for this coverage for you and/or your spouse depends on you/your spouse's age, the amount of coverage you are electing and whether or not you/your spouse uses tobacco products. Coverage for children is available in $5,000 or $10,000 amounts.  One premium will insure all your eligible children, regardless of the number of children covered.</t>
  </si>
  <si>
    <t>Election of Term Life Insurance is optional.  Coverage is available for you, your spouse and your children.  The cost for this coverage for you and/or your spouse depends the amount of coverage you are electing.  Coverage for children is available in $5,000 or $10,000 amounts.  One premium will insure all your eligible children, regardless of the number of children covered.</t>
  </si>
  <si>
    <t>Review the biweekly cost for your elected amount of Accidental Death &amp; Dismemberment Insurance.</t>
  </si>
  <si>
    <t>Review the biweekly cost for your spouse's elected amount of Accidental Death &amp; Dismemberment Coverage.</t>
  </si>
  <si>
    <t>Step 7:</t>
  </si>
  <si>
    <t>Review the biweekly cost for your children's elected amount of Accidental Death &amp; Dismemberment Coverage.</t>
  </si>
  <si>
    <t>Election of Long-Term Disability Insurance is optional.  The cost of the coverage is dependent on your annual salary and the waiting period option.</t>
  </si>
  <si>
    <t xml:space="preserve">Review the biweekly Retirement Plan contribution for each Long-Term Disability Waiting Period option.  </t>
  </si>
  <si>
    <t>Maximum Amount of Guaranteed Coverage:</t>
  </si>
  <si>
    <t>Maximum Amount of Spousal Coverage Allowable:</t>
  </si>
  <si>
    <t>Maximum amount of coverage is 5x your annual gross salary Up to $500,000.</t>
  </si>
  <si>
    <t>Maximum Amount of Employee Coverage Allowable:</t>
  </si>
  <si>
    <t>The cost of insurance will depend on your age.</t>
  </si>
  <si>
    <t>Coverage is available in $10,000 increments.</t>
  </si>
  <si>
    <t>The cost of insurance will be higher if you smoke.</t>
  </si>
  <si>
    <t>The cost of your spouse's insurance will be higher if he/she smokes.</t>
  </si>
  <si>
    <t>The cost of your spouse's insurance depends on his/her age.</t>
  </si>
  <si>
    <t>The maximum amount of coverage for your spouse is equal to the coverage you are electing for yourself or $100,000, whichever is less.</t>
  </si>
  <si>
    <t>Election of coverage over $25,000 for a spouse requires that evidence of good health be submitted and approved by the insurer before coverage will be issued.</t>
  </si>
  <si>
    <t>Election of coverage over $150,000 for the employee requires the submission of evidence of the employee's good health and approval of insurance company before addtional coverage amount will be issued.</t>
  </si>
  <si>
    <t xml:space="preserve">Guaranteed coverage is the amount of coverage you can elect without having to provide evidence of good health, if you enroll within the first 31 days after you are eligible.  </t>
  </si>
  <si>
    <t>The guaranteed coverage limit for your spouse is $25,000.</t>
  </si>
  <si>
    <t>Coverage for a spouse is available in $5,000 increments.</t>
  </si>
  <si>
    <t>Maximum Amount of Child Coverage Allowable:</t>
  </si>
  <si>
    <t xml:space="preserve">The maximum amount of coverage for your child(ren) is $10,000, if you are electing coverage for yourself of $10,000 or more.  </t>
  </si>
  <si>
    <t>The amount of your annual salary determines the maximum amount of coverage you can elect.</t>
  </si>
  <si>
    <t>Coverage is available in $5,000 increments.</t>
  </si>
  <si>
    <t>Prescription Drug Buy-Up Cost:</t>
  </si>
  <si>
    <t>Prescription Plan Buy-Up Cost:</t>
  </si>
  <si>
    <t>Dependent Medical Buy-Up Cost:</t>
  </si>
  <si>
    <t>Dependent Prescription Buy-Up Cost</t>
  </si>
  <si>
    <t>Dependent Medical Buy-up Cost:</t>
  </si>
  <si>
    <t>Dependent Prescription Buy-Up Cost:</t>
  </si>
  <si>
    <t>Get Healthy Non-Participant</t>
  </si>
  <si>
    <t>Get Healthy Participant</t>
  </si>
  <si>
    <t>Single</t>
  </si>
  <si>
    <t>Get Healthy Non-Participant Cost</t>
  </si>
  <si>
    <t>Get Healthy Participant Cost</t>
  </si>
  <si>
    <t>The amount of your annual salary can be found in your appointment letter.</t>
  </si>
  <si>
    <t>Biweekly Contribution</t>
  </si>
  <si>
    <t>Amount of Maximum Allowable Coverage Subject to Medical Underwriting:</t>
  </si>
  <si>
    <t>Your Biweekly Cost:</t>
  </si>
  <si>
    <t>Amount of Maximum Allowable Spousal Coverage Subject Medical Underwriting:</t>
  </si>
  <si>
    <t>Your Biweekly Cost</t>
  </si>
  <si>
    <t>Step 12:</t>
  </si>
  <si>
    <t>CHOICE PPO</t>
  </si>
  <si>
    <t>BASIC PPO</t>
  </si>
  <si>
    <t>PEBTF CUSTOM HMO</t>
  </si>
  <si>
    <t>Choice PPO Plan Buy-Up Cost:</t>
  </si>
  <si>
    <t>Family (Multi-Party)</t>
  </si>
  <si>
    <t xml:space="preserve">PEBTF CUSTOM HMO </t>
  </si>
  <si>
    <t xml:space="preserve">BASIC PPO </t>
  </si>
  <si>
    <t>For the first 90 days of employment as a new hire or rehire (with more than a 180 day break in service), coverage is limited to medical and prescription drug benefits.  There is an additional biweekly cost for prescription drug benefits and/or medical and prescription drug benefits for eligible dependents.  Beginning with the 91st day of employment, coverage includes medical, prescription, vision, dental and hearing with no additional cost unless the employee elects to enroll in the PPO plan option.   If you are electing to add your spouse to your medical and/or prescription, vision, dental and hearing coverage, and he/she is eligible for any of these benefits through his/her employer, your spouse must also be enrolled in his/her employer's coverage.  In these cases, your spouse's employer coverage will be the primary payor and the benefits that your spouse receives as your dependent will be limited to secondary coverage only.</t>
  </si>
  <si>
    <t>If you were previously employed but then had a period of separation of more than 180 days, you must complete another 90 day waiting period to be eligible for vision and dental benefits.  You may elect prescription drug coverage and medical and prescription drug coverage for dependents during this initial six month waiting period, however, if you elect to do so you will be subject to additional biweekly costs during this 90 day period.</t>
  </si>
  <si>
    <t>Date of your 91st day of employment:</t>
  </si>
  <si>
    <t>Enter Your Hire Date:</t>
  </si>
  <si>
    <t>Review the total biweekly cost for all of the elected coverage amounts.</t>
  </si>
  <si>
    <t>Your Bi-Weekly Gross:</t>
  </si>
  <si>
    <t>Your Annual Salary:</t>
  </si>
  <si>
    <t xml:space="preserve">Your Annual Salary:                                                                                                                    </t>
  </si>
  <si>
    <t>State System Alternative Retirement Plan</t>
  </si>
  <si>
    <t>Class A5 Hybrid Plan</t>
  </si>
  <si>
    <t>Class A6 Hybrid Plan</t>
  </si>
  <si>
    <t>Straight Defined Contribution/Investment Plan</t>
  </si>
  <si>
    <t>State Employees' Retirement System*</t>
  </si>
  <si>
    <t>*Under the SERS umbrella, there are three different plan options.  If you select SERS as your retirement plan, you will automatically be enrolled in the Class A5 hybrid plan.  After enrollment, you will be contacted by SERS and given 45 days to make a one-time election to switch to Class A6 or the Straight Defined Contribution/Investment Plan.</t>
  </si>
  <si>
    <r>
      <rPr>
        <b/>
        <sz val="12"/>
        <color theme="1"/>
        <rFont val="Franklin Gothic Book"/>
        <family val="2"/>
      </rPr>
      <t>Class A5 Hybrid Plan</t>
    </r>
    <r>
      <rPr>
        <sz val="12"/>
        <color theme="1"/>
        <rFont val="Franklin Gothic Book"/>
        <family val="2"/>
      </rPr>
      <t xml:space="preserve"> - Employee contribution of 8.25% is split between an employee pension plan (5%) and an employee investment plan (3.25%).  Employer contribution is 2.25%.</t>
    </r>
  </si>
  <si>
    <r>
      <rPr>
        <b/>
        <sz val="12"/>
        <color theme="1"/>
        <rFont val="Franklin Gothic Book"/>
        <family val="2"/>
      </rPr>
      <t>Class A6 Hybrid Plan</t>
    </r>
    <r>
      <rPr>
        <sz val="12"/>
        <color theme="1"/>
        <rFont val="Franklin Gothic Book"/>
        <family val="2"/>
      </rPr>
      <t xml:space="preserve"> - Employee contribution of 7.50% is split between an employee pension plan (4%) and an employee investment plan (3.5%).  Employer contribution is 2%.</t>
    </r>
  </si>
  <si>
    <r>
      <rPr>
        <b/>
        <sz val="12"/>
        <color theme="1"/>
        <rFont val="Franklin Gothic Book"/>
        <family val="2"/>
      </rPr>
      <t>Straight Defined Contribution/Investment Plan</t>
    </r>
    <r>
      <rPr>
        <sz val="12"/>
        <color theme="1"/>
        <rFont val="Franklin Gothic Book"/>
        <family val="2"/>
      </rPr>
      <t xml:space="preserve"> - Entire employee contribution of 7.5% goes to employee investment account.  Employer match of 3.5%.  </t>
    </r>
  </si>
  <si>
    <t>Enter Your Annual Salary:</t>
  </si>
  <si>
    <t xml:space="preserve">Your hire date is your first day of employment. </t>
  </si>
  <si>
    <t xml:space="preserve">Annual Salary will default from Tab 2:  Retirement.                                                                                                                                               </t>
  </si>
  <si>
    <t xml:space="preserve"> Complete the yellow boxes belowto determine the maximum amount of coverage that you may elect and the biweekly cost of the coverage.</t>
  </si>
  <si>
    <t xml:space="preserve"> Complete the yellow boxes below to determine the maximum amount of coverage that you may elect and the biweekly cost of the coverage.</t>
  </si>
  <si>
    <t xml:space="preserve">Eligibility for child life insurance is limited to unmarried, dependent children up to age 26.  One policy covers all eligible dependent children, regardless of the number of children you have.  </t>
  </si>
  <si>
    <t>Retirement Plan - Full-Time AFSCME, SCUPA, and SEIU Employees</t>
  </si>
  <si>
    <t xml:space="preserve"> Benefits Cost Calculator - Full-Time AFSCME, SCUPA, and SEIU Employees</t>
  </si>
  <si>
    <t>PEBTF Health Care Coverage Full-Time AFSCME, SCUPA, and SEIU Employees</t>
  </si>
  <si>
    <t>Voluntary Group Life Insurance - Full-Time AFSCME, SCUPA, and SEIU Employees</t>
  </si>
  <si>
    <t>Accidental Death &amp; Dismemberment Coverage - Full-Time AFSCME, SCUPA, and SEIU Employees</t>
  </si>
  <si>
    <t>Long-Term Disability Insurance - Full-Time AFSCME, SCUPA, and SEIU Employees</t>
  </si>
  <si>
    <t>Tab 1a:  Health First 90 Days</t>
  </si>
  <si>
    <t>Tab 1b:  Health After 90 Days</t>
  </si>
  <si>
    <t>Your biweekly salary will default from Tab 1a.</t>
  </si>
  <si>
    <t>Choose the amount of coverage you are electing for yourself.</t>
  </si>
  <si>
    <t>Answer question about smoking by choosing "Yes" or "No."</t>
  </si>
  <si>
    <t>Choose the amount of coverage you are electing for your spouse.</t>
  </si>
  <si>
    <t xml:space="preserve">If electing coverage for your children, choose the amount of coverage. </t>
  </si>
  <si>
    <t>If electing coverage for yourself, choose the amount of coverage.</t>
  </si>
  <si>
    <t>If electing coverage for your spouse, choose the amount of coverage.</t>
  </si>
  <si>
    <r>
      <rPr>
        <b/>
        <sz val="12"/>
        <color theme="1"/>
        <rFont val="Franklin Gothic Book"/>
        <family val="2"/>
      </rPr>
      <t>Step 1:</t>
    </r>
    <r>
      <rPr>
        <sz val="12"/>
        <color theme="1"/>
        <rFont val="Franklin Gothic Book"/>
        <family val="2"/>
      </rPr>
      <t xml:space="preserve">  </t>
    </r>
  </si>
  <si>
    <r>
      <rPr>
        <b/>
        <sz val="12"/>
        <color theme="1"/>
        <rFont val="Franklin Gothic Book"/>
        <family val="2"/>
      </rPr>
      <t>Step 2:</t>
    </r>
    <r>
      <rPr>
        <sz val="12"/>
        <color theme="1"/>
        <rFont val="Franklin Gothic Book"/>
        <family val="2"/>
      </rPr>
      <t xml:space="preserve">  </t>
    </r>
  </si>
  <si>
    <t>Enter the date of your first day of employment to calculate the eligibility date for supplemental benefits (prescription, vision, dental and hearing) and the end date for the additional cost to add dependents.</t>
  </si>
  <si>
    <t>Review the biweekly Health Care contribution amounts for each Health Care plan option after your 90 days of employment.</t>
  </si>
  <si>
    <t>Enter your annual salary.</t>
  </si>
  <si>
    <t>Review the biweekly Health Care contribution amounts for each Health Care plan option for the first 90 days of your employment.</t>
  </si>
  <si>
    <t>Base Health Care Contribution of 5.50% of Bi-Weekly Gross:</t>
  </si>
  <si>
    <t>Base Health Care Contribution of 2.75% of Bi-Weekly Gross:</t>
  </si>
  <si>
    <t xml:space="preserve">Base Health Care Contribution of 5.50% of Bi-Weekly Gross: </t>
  </si>
  <si>
    <t>Base Health Care Contribution of 5.50% of Bi-Weekly Gross</t>
  </si>
  <si>
    <t>Base Health Care Contribution of 2.75% of Bi-Weekly Gross</t>
  </si>
  <si>
    <t xml:space="preserve">Base Health Care Contribution of 5.50% of Bi-Weekly Gross </t>
  </si>
  <si>
    <t>PEBTF Health Care Coverage Full-Time AFSCME and SEIU Employee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</si>
</sst>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4" formatCode="_(&quot;$&quot;* #,##0.00_);_(&quot;$&quot;* \(#,##0.00\);_(&quot;$&quot;* &quot;-&quot;??_);_(@_)"/>
    <numFmt numFmtId="164" formatCode="&quot;$&quot;#,##0.00"/>
    <numFmt numFmtId="165" formatCode="&quot;$&quot;#,##0.000"/>
    <numFmt numFmtId="166" formatCode="&quot;$&quot;#,##0"/>
  </numFmts>
  <fonts count="27"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1"/>
      <color rgb="FFFF0000"/>
      <name val="Calibri"/>
      <family val="2"/>
      <scheme val="minor"/>
    </font>
    <font>
      <b/>
      <sz val="11"/>
      <color theme="1"/>
      <name val="Franklin Gothic Book"/>
      <family val="2"/>
    </font>
    <font>
      <sz val="11"/>
      <color theme="1"/>
      <name val="Franklin Gothic Book"/>
      <family val="2"/>
    </font>
    <font>
      <b/>
      <sz val="11"/>
      <name val="Franklin Gothic Book"/>
      <family val="2"/>
    </font>
    <font>
      <sz val="11"/>
      <name val="Franklin Gothic Book"/>
      <family val="2"/>
    </font>
    <font>
      <b/>
      <sz val="11"/>
      <color rgb="FFFF0000"/>
      <name val="Franklin Gothic Book"/>
      <family val="2"/>
    </font>
    <font>
      <sz val="11"/>
      <color rgb="FFFF0000"/>
      <name val="Franklin Gothic Book"/>
      <family val="2"/>
    </font>
    <font>
      <b/>
      <sz val="12"/>
      <color theme="1"/>
      <name val="Franklin Gothic Book"/>
      <family val="2"/>
    </font>
    <font>
      <sz val="12"/>
      <color theme="1"/>
      <name val="Franklin Gothic Book"/>
      <family val="2"/>
    </font>
    <font>
      <b/>
      <sz val="12"/>
      <name val="Franklin Gothic Book"/>
      <family val="2"/>
    </font>
    <font>
      <b/>
      <sz val="12"/>
      <color rgb="FFFF0000"/>
      <name val="Franklin Gothic Book"/>
      <family val="2"/>
    </font>
    <font>
      <sz val="9"/>
      <color indexed="81"/>
      <name val="Tahoma"/>
      <family val="2"/>
    </font>
    <font>
      <b/>
      <sz val="9"/>
      <color indexed="81"/>
      <name val="Tahoma"/>
      <family val="2"/>
    </font>
    <font>
      <u/>
      <sz val="11"/>
      <color theme="10"/>
      <name val="Calibri"/>
      <family val="2"/>
      <scheme val="minor"/>
    </font>
    <font>
      <b/>
      <u/>
      <sz val="12"/>
      <color theme="10"/>
      <name val="Franklin Gothic Book"/>
      <family val="2"/>
    </font>
    <font>
      <sz val="12"/>
      <name val="Franklin Gothic Book"/>
      <family val="2"/>
    </font>
    <font>
      <sz val="11"/>
      <color rgb="FFFF0000"/>
      <name val="Calibri"/>
      <family val="2"/>
      <scheme val="minor"/>
    </font>
    <font>
      <b/>
      <sz val="14"/>
      <color theme="1"/>
      <name val="Franklin Gothic Book"/>
      <family val="2"/>
    </font>
    <font>
      <b/>
      <sz val="14"/>
      <color theme="1"/>
      <name val="Calibri"/>
      <family val="2"/>
      <scheme val="minor"/>
    </font>
    <font>
      <sz val="14"/>
      <color theme="1"/>
      <name val="Franklin Gothic Book"/>
      <family val="2"/>
    </font>
    <font>
      <b/>
      <sz val="16"/>
      <color theme="1"/>
      <name val="Franklin Gothic Book"/>
      <family val="2"/>
    </font>
    <font>
      <sz val="12"/>
      <color rgb="FFFF0000"/>
      <name val="Franklin Gothic Book"/>
      <family val="2"/>
    </font>
    <font>
      <u/>
      <sz val="12"/>
      <color theme="10"/>
      <name val="Franklin Gothic Book"/>
      <family val="2"/>
    </font>
  </fonts>
  <fills count="14">
    <fill>
      <patternFill patternType="none"/>
    </fill>
    <fill>
      <patternFill patternType="gray125"/>
    </fill>
    <fill>
      <patternFill patternType="solid">
        <fgColor theme="0" tint="-0.34998626667073579"/>
        <bgColor indexed="64"/>
      </patternFill>
    </fill>
    <fill>
      <patternFill patternType="solid">
        <fgColor theme="0" tint="-0.249977111117893"/>
        <bgColor indexed="64"/>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00B0F0"/>
        <bgColor indexed="64"/>
      </patternFill>
    </fill>
    <fill>
      <patternFill patternType="solid">
        <fgColor rgb="FFFF9900"/>
        <bgColor indexed="64"/>
      </patternFill>
    </fill>
    <fill>
      <patternFill patternType="solid">
        <fgColor rgb="FFFFC000"/>
        <bgColor indexed="64"/>
      </patternFill>
    </fill>
    <fill>
      <patternFill patternType="solid">
        <fgColor theme="1" tint="0.249977111117893"/>
        <bgColor indexed="64"/>
      </patternFill>
    </fill>
    <fill>
      <patternFill patternType="solid">
        <fgColor theme="1"/>
        <bgColor indexed="64"/>
      </patternFill>
    </fill>
  </fills>
  <borders count="9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ck">
        <color indexed="64"/>
      </left>
      <right/>
      <top/>
      <bottom/>
      <diagonal/>
    </border>
    <border>
      <left/>
      <right style="thick">
        <color indexed="64"/>
      </right>
      <top style="thin">
        <color indexed="64"/>
      </top>
      <bottom/>
      <diagonal/>
    </border>
    <border>
      <left/>
      <right style="thick">
        <color indexed="64"/>
      </right>
      <top/>
      <bottom/>
      <diagonal/>
    </border>
    <border>
      <left style="thin">
        <color indexed="64"/>
      </left>
      <right style="thick">
        <color indexed="64"/>
      </right>
      <top style="thin">
        <color indexed="64"/>
      </top>
      <bottom style="thin">
        <color indexed="64"/>
      </bottom>
      <diagonal/>
    </border>
    <border>
      <left/>
      <right style="thick">
        <color indexed="64"/>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top/>
      <bottom style="thin">
        <color indexed="64"/>
      </bottom>
      <diagonal/>
    </border>
    <border>
      <left/>
      <right style="thick">
        <color indexed="64"/>
      </right>
      <top style="thin">
        <color indexed="64"/>
      </top>
      <bottom style="thick">
        <color indexed="64"/>
      </bottom>
      <diagonal/>
    </border>
    <border>
      <left style="thick">
        <color indexed="64"/>
      </left>
      <right/>
      <top style="thick">
        <color indexed="64"/>
      </top>
      <bottom/>
      <diagonal/>
    </border>
    <border>
      <left/>
      <right style="thick">
        <color indexed="64"/>
      </right>
      <top style="thick">
        <color indexed="64"/>
      </top>
      <bottom/>
      <diagonal/>
    </border>
    <border>
      <left/>
      <right/>
      <top style="thick">
        <color indexed="64"/>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64"/>
      </left>
      <right style="thin">
        <color indexed="64"/>
      </right>
      <top style="thin">
        <color indexed="64"/>
      </top>
      <bottom/>
      <diagonal/>
    </border>
    <border>
      <left/>
      <right/>
      <top/>
      <bottom style="thick">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style="medium">
        <color indexed="64"/>
      </top>
      <bottom style="medium">
        <color indexed="64"/>
      </bottom>
      <diagonal/>
    </border>
    <border>
      <left/>
      <right/>
      <top style="medium">
        <color indexed="64"/>
      </top>
      <bottom/>
      <diagonal/>
    </border>
    <border>
      <left/>
      <right/>
      <top style="thin">
        <color indexed="64"/>
      </top>
      <bottom style="thick">
        <color indexed="64"/>
      </bottom>
      <diagonal/>
    </border>
    <border>
      <left style="thick">
        <color indexed="64"/>
      </left>
      <right/>
      <top style="medium">
        <color indexed="64"/>
      </top>
      <bottom style="thick">
        <color indexed="64"/>
      </bottom>
      <diagonal/>
    </border>
    <border>
      <left/>
      <right/>
      <top style="thick">
        <color indexed="64"/>
      </top>
      <bottom style="thick">
        <color indexed="64"/>
      </bottom>
      <diagonal/>
    </border>
    <border>
      <left style="medium">
        <color indexed="64"/>
      </left>
      <right style="medium">
        <color indexed="64"/>
      </right>
      <top style="thick">
        <color indexed="64"/>
      </top>
      <bottom/>
      <diagonal/>
    </border>
    <border>
      <left/>
      <right style="medium">
        <color indexed="64"/>
      </right>
      <top/>
      <bottom style="thick">
        <color indexed="64"/>
      </bottom>
      <diagonal/>
    </border>
    <border>
      <left style="medium">
        <color indexed="64"/>
      </left>
      <right style="medium">
        <color indexed="64"/>
      </right>
      <top/>
      <bottom style="thick">
        <color indexed="64"/>
      </bottom>
      <diagonal/>
    </border>
    <border>
      <left style="thick">
        <color indexed="64"/>
      </left>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thick">
        <color indexed="64"/>
      </right>
      <top style="medium">
        <color indexed="64"/>
      </top>
      <bottom/>
      <diagonal/>
    </border>
    <border>
      <left style="thick">
        <color indexed="64"/>
      </left>
      <right style="medium">
        <color indexed="64"/>
      </right>
      <top style="medium">
        <color indexed="64"/>
      </top>
      <bottom/>
      <diagonal/>
    </border>
    <border>
      <left style="thick">
        <color indexed="64"/>
      </left>
      <right style="medium">
        <color indexed="64"/>
      </right>
      <top/>
      <bottom/>
      <diagonal/>
    </border>
    <border>
      <left style="thick">
        <color indexed="64"/>
      </left>
      <right style="medium">
        <color indexed="64"/>
      </right>
      <top/>
      <bottom style="thick">
        <color indexed="64"/>
      </bottom>
      <diagonal/>
    </border>
    <border>
      <left/>
      <right style="medium">
        <color indexed="64"/>
      </right>
      <top style="medium">
        <color indexed="64"/>
      </top>
      <bottom/>
      <diagonal/>
    </border>
    <border>
      <left style="thick">
        <color indexed="64"/>
      </left>
      <right style="medium">
        <color indexed="64"/>
      </right>
      <top style="thick">
        <color indexed="64"/>
      </top>
      <bottom/>
      <diagonal/>
    </border>
    <border>
      <left style="medium">
        <color indexed="64"/>
      </left>
      <right/>
      <top/>
      <bottom style="thick">
        <color indexed="64"/>
      </bottom>
      <diagonal/>
    </border>
    <border>
      <left style="medium">
        <color indexed="64"/>
      </left>
      <right/>
      <top/>
      <bottom/>
      <diagonal/>
    </border>
    <border>
      <left style="medium">
        <color indexed="64"/>
      </left>
      <right style="medium">
        <color indexed="64"/>
      </right>
      <top style="medium">
        <color indexed="64"/>
      </top>
      <bottom style="thick">
        <color indexed="64"/>
      </bottom>
      <diagonal/>
    </border>
    <border>
      <left style="thick">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thick">
        <color indexed="64"/>
      </top>
      <bottom style="thick">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ck">
        <color indexed="64"/>
      </left>
      <right style="medium">
        <color indexed="64"/>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style="medium">
        <color indexed="64"/>
      </right>
      <top style="medium">
        <color indexed="64"/>
      </top>
      <bottom style="thick">
        <color indexed="64"/>
      </bottom>
      <diagonal/>
    </border>
    <border>
      <left style="medium">
        <color indexed="64"/>
      </left>
      <right/>
      <top style="thick">
        <color indexed="64"/>
      </top>
      <bottom/>
      <diagonal/>
    </border>
    <border>
      <left style="medium">
        <color indexed="64"/>
      </left>
      <right style="medium">
        <color indexed="64"/>
      </right>
      <top/>
      <bottom/>
      <diagonal/>
    </border>
    <border>
      <left style="thick">
        <color indexed="64"/>
      </left>
      <right/>
      <top style="thin">
        <color indexed="64"/>
      </top>
      <bottom/>
      <diagonal/>
    </border>
    <border>
      <left/>
      <right style="thick">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thin">
        <color indexed="64"/>
      </left>
      <right style="thick">
        <color indexed="64"/>
      </right>
      <top style="thin">
        <color indexed="64"/>
      </top>
      <bottom/>
      <diagonal/>
    </border>
    <border>
      <left style="thin">
        <color indexed="64"/>
      </left>
      <right style="thick">
        <color indexed="64"/>
      </right>
      <top style="thick">
        <color indexed="64"/>
      </top>
      <bottom/>
      <diagonal/>
    </border>
    <border>
      <left style="thick">
        <color indexed="64"/>
      </left>
      <right/>
      <top style="thin">
        <color indexed="64"/>
      </top>
      <bottom style="thin">
        <color indexed="64"/>
      </bottom>
      <diagonal/>
    </border>
    <border>
      <left/>
      <right style="thick">
        <color indexed="64"/>
      </right>
      <top style="thick">
        <color indexed="64"/>
      </top>
      <bottom style="thin">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thick">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bottom style="thick">
        <color indexed="64"/>
      </bottom>
      <diagonal/>
    </border>
    <border>
      <left/>
      <right/>
      <top style="thin">
        <color indexed="64"/>
      </top>
      <bottom style="thin">
        <color indexed="64"/>
      </bottom>
      <diagonal/>
    </border>
    <border>
      <left style="thin">
        <color indexed="64"/>
      </left>
      <right/>
      <top/>
      <bottom style="thin">
        <color indexed="64"/>
      </bottom>
      <diagonal/>
    </border>
    <border>
      <left/>
      <right/>
      <top style="thick">
        <color indexed="64"/>
      </top>
      <bottom style="thin">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n">
        <color indexed="64"/>
      </right>
      <top/>
      <bottom style="thick">
        <color indexed="64"/>
      </bottom>
      <diagonal/>
    </border>
    <border>
      <left style="thin">
        <color indexed="64"/>
      </left>
      <right style="thick">
        <color indexed="64"/>
      </right>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bottom style="thick">
        <color indexed="64"/>
      </bottom>
      <diagonal/>
    </border>
    <border>
      <left style="thick">
        <color indexed="64"/>
      </left>
      <right style="thick">
        <color indexed="64"/>
      </right>
      <top/>
      <bottom/>
      <diagonal/>
    </border>
    <border>
      <left style="thick">
        <color indexed="64"/>
      </left>
      <right style="thick">
        <color indexed="64"/>
      </right>
      <top style="thick">
        <color indexed="64"/>
      </top>
      <bottom/>
      <diagonal/>
    </border>
    <border>
      <left style="medium">
        <color indexed="64"/>
      </left>
      <right style="medium">
        <color indexed="64"/>
      </right>
      <top style="thick">
        <color indexed="64"/>
      </top>
      <bottom style="medium">
        <color indexed="64"/>
      </bottom>
      <diagonal/>
    </border>
  </borders>
  <cellStyleXfs count="3">
    <xf numFmtId="0" fontId="0" fillId="0" borderId="0"/>
    <xf numFmtId="44" fontId="1" fillId="0" borderId="0" applyFont="0" applyFill="0" applyBorder="0" applyAlignment="0" applyProtection="0"/>
    <xf numFmtId="0" fontId="17" fillId="0" borderId="0" applyNumberFormat="0" applyFill="0" applyBorder="0" applyAlignment="0" applyProtection="0"/>
  </cellStyleXfs>
  <cellXfs count="418">
    <xf numFmtId="0" fontId="0" fillId="0" borderId="0" xfId="0"/>
    <xf numFmtId="0" fontId="0" fillId="0" borderId="0" xfId="0" applyAlignment="1">
      <alignment horizontal="center" wrapText="1"/>
    </xf>
    <xf numFmtId="165" fontId="0" fillId="0" borderId="0" xfId="0" applyNumberFormat="1"/>
    <xf numFmtId="0" fontId="0" fillId="0" borderId="1" xfId="0" applyBorder="1" applyAlignment="1">
      <alignment horizontal="center" wrapText="1"/>
    </xf>
    <xf numFmtId="165" fontId="0" fillId="0" borderId="1" xfId="0" applyNumberFormat="1" applyBorder="1"/>
    <xf numFmtId="164" fontId="0" fillId="0" borderId="0" xfId="0" applyNumberFormat="1"/>
    <xf numFmtId="166" fontId="0" fillId="0" borderId="0" xfId="0" applyNumberFormat="1"/>
    <xf numFmtId="166" fontId="4" fillId="0" borderId="0" xfId="0" applyNumberFormat="1" applyFont="1"/>
    <xf numFmtId="166" fontId="3" fillId="0" borderId="0" xfId="0" applyNumberFormat="1" applyFont="1"/>
    <xf numFmtId="0" fontId="6" fillId="5" borderId="0" xfId="0" applyFont="1" applyFill="1"/>
    <xf numFmtId="0" fontId="12" fillId="5" borderId="0" xfId="0" applyFont="1" applyFill="1"/>
    <xf numFmtId="0" fontId="11" fillId="5" borderId="0" xfId="0" applyFont="1" applyFill="1"/>
    <xf numFmtId="44" fontId="12" fillId="5" borderId="0" xfId="1" applyFont="1" applyFill="1"/>
    <xf numFmtId="0" fontId="12" fillId="5" borderId="15" xfId="0" applyFont="1" applyFill="1" applyBorder="1"/>
    <xf numFmtId="0" fontId="12" fillId="5" borderId="22" xfId="0" applyFont="1" applyFill="1" applyBorder="1"/>
    <xf numFmtId="0" fontId="11" fillId="5" borderId="23" xfId="0" applyFont="1" applyFill="1" applyBorder="1"/>
    <xf numFmtId="0" fontId="12" fillId="5" borderId="28" xfId="0" applyFont="1" applyFill="1" applyBorder="1"/>
    <xf numFmtId="0" fontId="12" fillId="5" borderId="0" xfId="0" applyFont="1" applyFill="1" applyAlignment="1">
      <alignment horizontal="right"/>
    </xf>
    <xf numFmtId="0" fontId="12" fillId="5" borderId="45" xfId="0" applyFont="1" applyFill="1" applyBorder="1"/>
    <xf numFmtId="0" fontId="14" fillId="5" borderId="47" xfId="0" applyFont="1" applyFill="1" applyBorder="1"/>
    <xf numFmtId="0" fontId="14" fillId="5" borderId="44" xfId="0" applyFont="1" applyFill="1" applyBorder="1"/>
    <xf numFmtId="0" fontId="12" fillId="5" borderId="31" xfId="0" applyFont="1" applyFill="1" applyBorder="1"/>
    <xf numFmtId="0" fontId="12" fillId="5" borderId="51" xfId="0" applyFont="1" applyFill="1" applyBorder="1"/>
    <xf numFmtId="0" fontId="12" fillId="7" borderId="0" xfId="0" applyFont="1" applyFill="1"/>
    <xf numFmtId="0" fontId="12" fillId="7" borderId="49" xfId="0" applyFont="1" applyFill="1" applyBorder="1"/>
    <xf numFmtId="0" fontId="0" fillId="0" borderId="27" xfId="0" applyBorder="1" applyAlignment="1">
      <alignment horizontal="center" wrapText="1"/>
    </xf>
    <xf numFmtId="0" fontId="0" fillId="0" borderId="3" xfId="0" applyBorder="1" applyAlignment="1">
      <alignment horizontal="center" wrapText="1"/>
    </xf>
    <xf numFmtId="0" fontId="0" fillId="0" borderId="7" xfId="0" applyBorder="1" applyAlignment="1">
      <alignment horizontal="center" wrapText="1"/>
    </xf>
    <xf numFmtId="0" fontId="0" fillId="0" borderId="4" xfId="0" applyBorder="1" applyAlignment="1">
      <alignment horizontal="center" wrapText="1"/>
    </xf>
    <xf numFmtId="0" fontId="0" fillId="0" borderId="5" xfId="0" applyBorder="1" applyAlignment="1">
      <alignment horizontal="center" wrapText="1"/>
    </xf>
    <xf numFmtId="0" fontId="0" fillId="0" borderId="9" xfId="0" applyBorder="1" applyAlignment="1">
      <alignment horizontal="center" wrapText="1"/>
    </xf>
    <xf numFmtId="0" fontId="12" fillId="5" borderId="0" xfId="0" applyFont="1" applyFill="1" applyAlignment="1">
      <alignment wrapText="1"/>
    </xf>
    <xf numFmtId="0" fontId="0" fillId="0" borderId="8" xfId="0" applyBorder="1" applyAlignment="1">
      <alignment horizontal="center" wrapText="1"/>
    </xf>
    <xf numFmtId="0" fontId="0" fillId="0" borderId="49" xfId="0" applyBorder="1" applyAlignment="1">
      <alignment horizontal="center" wrapText="1"/>
    </xf>
    <xf numFmtId="0" fontId="0" fillId="0" borderId="57" xfId="0" applyBorder="1" applyAlignment="1">
      <alignment horizontal="center" wrapText="1"/>
    </xf>
    <xf numFmtId="0" fontId="0" fillId="0" borderId="58" xfId="0" applyBorder="1" applyAlignment="1">
      <alignment horizontal="center" wrapText="1"/>
    </xf>
    <xf numFmtId="0" fontId="12" fillId="5" borderId="34" xfId="0" applyFont="1" applyFill="1" applyBorder="1"/>
    <xf numFmtId="0" fontId="13" fillId="8" borderId="25" xfId="0" applyFont="1" applyFill="1" applyBorder="1" applyAlignment="1">
      <alignment horizontal="center"/>
    </xf>
    <xf numFmtId="44" fontId="11" fillId="8" borderId="26" xfId="1" applyFont="1" applyFill="1" applyBorder="1" applyAlignment="1">
      <alignment horizontal="center"/>
    </xf>
    <xf numFmtId="164" fontId="5" fillId="5" borderId="12" xfId="0" applyNumberFormat="1" applyFont="1" applyFill="1" applyBorder="1"/>
    <xf numFmtId="164" fontId="9" fillId="5" borderId="11" xfId="0" applyNumberFormat="1" applyFont="1" applyFill="1" applyBorder="1"/>
    <xf numFmtId="164" fontId="9" fillId="5" borderId="12" xfId="0" applyNumberFormat="1" applyFont="1" applyFill="1" applyBorder="1"/>
    <xf numFmtId="0" fontId="12" fillId="5" borderId="59" xfId="0" applyFont="1" applyFill="1" applyBorder="1"/>
    <xf numFmtId="0" fontId="12" fillId="4" borderId="29" xfId="0" applyFont="1" applyFill="1" applyBorder="1" applyAlignment="1" applyProtection="1">
      <alignment horizontal="center" vertical="center"/>
      <protection locked="0"/>
    </xf>
    <xf numFmtId="0" fontId="12" fillId="4" borderId="62" xfId="0" applyFont="1" applyFill="1" applyBorder="1" applyAlignment="1" applyProtection="1">
      <alignment horizontal="center" vertical="center"/>
      <protection locked="0"/>
    </xf>
    <xf numFmtId="166" fontId="12" fillId="4" borderId="29" xfId="0" applyNumberFormat="1" applyFont="1" applyFill="1" applyBorder="1" applyAlignment="1" applyProtection="1">
      <alignment horizontal="center" vertical="center"/>
      <protection locked="0"/>
    </xf>
    <xf numFmtId="1" fontId="12" fillId="5" borderId="46" xfId="0" applyNumberFormat="1" applyFont="1" applyFill="1" applyBorder="1" applyAlignment="1">
      <alignment horizontal="center" vertical="center"/>
    </xf>
    <xf numFmtId="165" fontId="12" fillId="5" borderId="30" xfId="0" applyNumberFormat="1" applyFont="1" applyFill="1" applyBorder="1" applyAlignment="1">
      <alignment horizontal="center" vertical="center"/>
    </xf>
    <xf numFmtId="164" fontId="12" fillId="5" borderId="52" xfId="0" applyNumberFormat="1" applyFont="1" applyFill="1" applyBorder="1" applyAlignment="1">
      <alignment horizontal="center" vertical="center"/>
    </xf>
    <xf numFmtId="164" fontId="14" fillId="5" borderId="37" xfId="0" applyNumberFormat="1" applyFont="1" applyFill="1" applyBorder="1" applyAlignment="1">
      <alignment horizontal="center" vertical="center"/>
    </xf>
    <xf numFmtId="0" fontId="12" fillId="5" borderId="0" xfId="0" applyFont="1" applyFill="1" applyAlignment="1">
      <alignment horizontal="center" vertical="center"/>
    </xf>
    <xf numFmtId="1" fontId="12" fillId="5" borderId="29" xfId="0" applyNumberFormat="1" applyFont="1" applyFill="1" applyBorder="1" applyAlignment="1">
      <alignment horizontal="center" vertical="center"/>
    </xf>
    <xf numFmtId="164" fontId="12" fillId="5" borderId="29" xfId="0" applyNumberFormat="1" applyFont="1" applyFill="1" applyBorder="1" applyAlignment="1">
      <alignment horizontal="center" vertical="center"/>
    </xf>
    <xf numFmtId="164" fontId="14" fillId="5" borderId="38" xfId="0" applyNumberFormat="1" applyFont="1" applyFill="1" applyBorder="1" applyAlignment="1">
      <alignment horizontal="center" vertical="center"/>
    </xf>
    <xf numFmtId="164" fontId="14" fillId="5" borderId="50" xfId="0" applyNumberFormat="1" applyFont="1" applyFill="1" applyBorder="1" applyAlignment="1">
      <alignment horizontal="center" vertical="center"/>
    </xf>
    <xf numFmtId="0" fontId="19" fillId="5" borderId="10" xfId="0" applyFont="1" applyFill="1" applyBorder="1" applyAlignment="1">
      <alignment horizontal="left" vertical="center" wrapText="1"/>
    </xf>
    <xf numFmtId="0" fontId="19" fillId="5" borderId="59" xfId="0" applyFont="1" applyFill="1" applyBorder="1" applyAlignment="1">
      <alignment horizontal="left" vertical="center" wrapText="1"/>
    </xf>
    <xf numFmtId="0" fontId="14" fillId="5" borderId="59" xfId="0" applyFont="1" applyFill="1" applyBorder="1"/>
    <xf numFmtId="166" fontId="12" fillId="4" borderId="61" xfId="0" applyNumberFormat="1" applyFont="1" applyFill="1" applyBorder="1" applyAlignment="1" applyProtection="1">
      <alignment horizontal="center" vertical="center"/>
      <protection locked="0"/>
    </xf>
    <xf numFmtId="166" fontId="12" fillId="5" borderId="29" xfId="0" applyNumberFormat="1" applyFont="1" applyFill="1" applyBorder="1" applyAlignment="1">
      <alignment horizontal="center" vertical="center"/>
    </xf>
    <xf numFmtId="166" fontId="12" fillId="5" borderId="61" xfId="0" applyNumberFormat="1" applyFont="1" applyFill="1" applyBorder="1" applyAlignment="1">
      <alignment horizontal="center" vertical="center"/>
    </xf>
    <xf numFmtId="0" fontId="14" fillId="5" borderId="51" xfId="0" applyFont="1" applyFill="1" applyBorder="1"/>
    <xf numFmtId="0" fontId="14" fillId="0" borderId="60" xfId="2" applyFont="1" applyFill="1" applyBorder="1" applyAlignment="1" applyProtection="1">
      <alignment horizontal="left"/>
    </xf>
    <xf numFmtId="0" fontId="14" fillId="5" borderId="43" xfId="0" applyFont="1" applyFill="1" applyBorder="1" applyAlignment="1">
      <alignment wrapText="1"/>
    </xf>
    <xf numFmtId="0" fontId="19" fillId="0" borderId="43" xfId="2" applyFont="1" applyFill="1" applyBorder="1" applyAlignment="1" applyProtection="1">
      <alignment horizontal="left"/>
    </xf>
    <xf numFmtId="0" fontId="19" fillId="0" borderId="59" xfId="2" applyFont="1" applyFill="1" applyBorder="1" applyAlignment="1" applyProtection="1">
      <alignment horizontal="left" vertical="center"/>
    </xf>
    <xf numFmtId="0" fontId="19" fillId="0" borderId="44" xfId="2" applyFont="1" applyFill="1" applyBorder="1" applyAlignment="1" applyProtection="1">
      <alignment horizontal="left" vertical="center" wrapText="1"/>
    </xf>
    <xf numFmtId="166" fontId="12" fillId="4" borderId="40" xfId="0" applyNumberFormat="1" applyFont="1" applyFill="1" applyBorder="1" applyAlignment="1" applyProtection="1">
      <alignment horizontal="center" vertical="center"/>
      <protection locked="0"/>
    </xf>
    <xf numFmtId="166" fontId="12" fillId="0" borderId="54" xfId="0" applyNumberFormat="1" applyFont="1" applyBorder="1" applyAlignment="1">
      <alignment horizontal="center" vertical="center"/>
    </xf>
    <xf numFmtId="6" fontId="12" fillId="0" borderId="40" xfId="0" applyNumberFormat="1" applyFont="1" applyBorder="1" applyAlignment="1">
      <alignment horizontal="center" vertical="center"/>
    </xf>
    <xf numFmtId="0" fontId="12" fillId="4" borderId="67" xfId="0" applyFont="1" applyFill="1" applyBorder="1" applyAlignment="1" applyProtection="1">
      <alignment horizontal="center" vertical="center"/>
      <protection locked="0"/>
    </xf>
    <xf numFmtId="0" fontId="12" fillId="5" borderId="65" xfId="0" applyFont="1" applyFill="1" applyBorder="1"/>
    <xf numFmtId="0" fontId="12" fillId="6" borderId="0" xfId="0" applyFont="1" applyFill="1"/>
    <xf numFmtId="0" fontId="12" fillId="6" borderId="28" xfId="0" applyFont="1" applyFill="1" applyBorder="1"/>
    <xf numFmtId="0" fontId="19" fillId="6" borderId="0" xfId="0" applyFont="1" applyFill="1"/>
    <xf numFmtId="0" fontId="19" fillId="6" borderId="28" xfId="0" applyFont="1" applyFill="1" applyBorder="1"/>
    <xf numFmtId="166" fontId="12" fillId="4" borderId="54" xfId="0" applyNumberFormat="1" applyFont="1" applyFill="1" applyBorder="1" applyAlignment="1" applyProtection="1">
      <alignment horizontal="center" vertical="center"/>
      <protection locked="0"/>
    </xf>
    <xf numFmtId="0" fontId="12" fillId="7" borderId="54" xfId="0" applyFont="1" applyFill="1" applyBorder="1"/>
    <xf numFmtId="0" fontId="11" fillId="7" borderId="41" xfId="0" applyFont="1" applyFill="1" applyBorder="1"/>
    <xf numFmtId="0" fontId="19" fillId="0" borderId="59" xfId="2" applyFont="1" applyFill="1" applyBorder="1" applyAlignment="1" applyProtection="1">
      <alignment horizontal="left"/>
    </xf>
    <xf numFmtId="0" fontId="19" fillId="5" borderId="29" xfId="0" applyFont="1" applyFill="1" applyBorder="1" applyAlignment="1">
      <alignment horizontal="left" vertical="center" wrapText="1"/>
    </xf>
    <xf numFmtId="0" fontId="14" fillId="5" borderId="39" xfId="0" applyFont="1" applyFill="1" applyBorder="1"/>
    <xf numFmtId="0" fontId="12" fillId="5" borderId="59" xfId="0" applyFont="1" applyFill="1" applyBorder="1" applyAlignment="1">
      <alignment horizontal="left" vertical="center" wrapText="1"/>
    </xf>
    <xf numFmtId="166" fontId="12" fillId="0" borderId="29" xfId="0" applyNumberFormat="1" applyFont="1" applyBorder="1" applyAlignment="1">
      <alignment horizontal="center" vertical="center"/>
    </xf>
    <xf numFmtId="164" fontId="14" fillId="5" borderId="50" xfId="0" applyNumberFormat="1" applyFont="1" applyFill="1" applyBorder="1" applyAlignment="1">
      <alignment horizontal="center"/>
    </xf>
    <xf numFmtId="0" fontId="12" fillId="6" borderId="47" xfId="0" applyFont="1" applyFill="1" applyBorder="1"/>
    <xf numFmtId="0" fontId="11" fillId="6" borderId="45" xfId="0" applyFont="1" applyFill="1" applyBorder="1"/>
    <xf numFmtId="0" fontId="12" fillId="6" borderId="36" xfId="0" applyFont="1" applyFill="1" applyBorder="1" applyAlignment="1">
      <alignment horizontal="right"/>
    </xf>
    <xf numFmtId="164" fontId="11" fillId="6" borderId="38" xfId="0" applyNumberFormat="1" applyFont="1" applyFill="1" applyBorder="1" applyAlignment="1">
      <alignment horizontal="center"/>
    </xf>
    <xf numFmtId="0" fontId="19" fillId="6" borderId="47" xfId="0" applyFont="1" applyFill="1" applyBorder="1"/>
    <xf numFmtId="0" fontId="13" fillId="6" borderId="45" xfId="0" applyFont="1" applyFill="1" applyBorder="1"/>
    <xf numFmtId="0" fontId="19" fillId="6" borderId="36" xfId="0" applyFont="1" applyFill="1" applyBorder="1" applyAlignment="1">
      <alignment horizontal="center" vertical="center"/>
    </xf>
    <xf numFmtId="164" fontId="13" fillId="6" borderId="38" xfId="0" applyNumberFormat="1" applyFont="1" applyFill="1" applyBorder="1" applyAlignment="1">
      <alignment horizontal="center" vertical="center"/>
    </xf>
    <xf numFmtId="0" fontId="23" fillId="5" borderId="0" xfId="0" applyFont="1" applyFill="1"/>
    <xf numFmtId="164" fontId="9" fillId="5" borderId="68" xfId="0" applyNumberFormat="1" applyFont="1" applyFill="1" applyBorder="1"/>
    <xf numFmtId="0" fontId="5" fillId="5" borderId="23" xfId="0" applyFont="1" applyFill="1" applyBorder="1" applyAlignment="1">
      <alignment horizontal="left" vertical="center"/>
    </xf>
    <xf numFmtId="0" fontId="14" fillId="5" borderId="31" xfId="0" applyFont="1" applyFill="1" applyBorder="1" applyAlignment="1">
      <alignment vertical="top" wrapText="1"/>
    </xf>
    <xf numFmtId="164" fontId="14" fillId="5" borderId="17" xfId="0" applyNumberFormat="1" applyFont="1" applyFill="1" applyBorder="1" applyAlignment="1">
      <alignment horizontal="center"/>
    </xf>
    <xf numFmtId="0" fontId="8" fillId="5" borderId="20" xfId="0" applyFont="1" applyFill="1" applyBorder="1" applyAlignment="1">
      <alignment wrapText="1"/>
    </xf>
    <xf numFmtId="0" fontId="6" fillId="2" borderId="14" xfId="0" applyFont="1" applyFill="1" applyBorder="1"/>
    <xf numFmtId="164" fontId="6" fillId="2" borderId="12" xfId="0" applyNumberFormat="1" applyFont="1" applyFill="1" applyBorder="1"/>
    <xf numFmtId="0" fontId="6" fillId="2" borderId="18" xfId="0" applyFont="1" applyFill="1" applyBorder="1"/>
    <xf numFmtId="0" fontId="8" fillId="5" borderId="70" xfId="0" applyFont="1" applyFill="1" applyBorder="1" applyAlignment="1">
      <alignment wrapText="1"/>
    </xf>
    <xf numFmtId="0" fontId="7" fillId="5" borderId="73" xfId="0" applyFont="1" applyFill="1" applyBorder="1"/>
    <xf numFmtId="164" fontId="5" fillId="5" borderId="75" xfId="0" applyNumberFormat="1" applyFont="1" applyFill="1" applyBorder="1"/>
    <xf numFmtId="0" fontId="5" fillId="5" borderId="77" xfId="0" applyFont="1" applyFill="1" applyBorder="1"/>
    <xf numFmtId="164" fontId="5" fillId="5" borderId="13" xfId="0" applyNumberFormat="1" applyFont="1" applyFill="1" applyBorder="1"/>
    <xf numFmtId="0" fontId="7" fillId="5" borderId="71" xfId="0" applyFont="1" applyFill="1" applyBorder="1"/>
    <xf numFmtId="164" fontId="6" fillId="5" borderId="76" xfId="0" applyNumberFormat="1" applyFont="1" applyFill="1" applyBorder="1" applyAlignment="1">
      <alignment horizontal="right" vertical="center"/>
    </xf>
    <xf numFmtId="164" fontId="8" fillId="5" borderId="78" xfId="0" applyNumberFormat="1" applyFont="1" applyFill="1" applyBorder="1"/>
    <xf numFmtId="0" fontId="5" fillId="5" borderId="71" xfId="0" applyFont="1" applyFill="1" applyBorder="1"/>
    <xf numFmtId="0" fontId="5" fillId="5" borderId="74" xfId="0" applyFont="1" applyFill="1" applyBorder="1"/>
    <xf numFmtId="0" fontId="6" fillId="2" borderId="69" xfId="0" applyFont="1" applyFill="1" applyBorder="1"/>
    <xf numFmtId="0" fontId="7" fillId="2" borderId="77" xfId="0" applyFont="1" applyFill="1" applyBorder="1"/>
    <xf numFmtId="0" fontId="5" fillId="5" borderId="79" xfId="0" applyFont="1" applyFill="1" applyBorder="1"/>
    <xf numFmtId="0" fontId="9" fillId="5" borderId="73" xfId="0" applyFont="1" applyFill="1" applyBorder="1"/>
    <xf numFmtId="0" fontId="8" fillId="5" borderId="81" xfId="0" applyFont="1" applyFill="1" applyBorder="1" applyAlignment="1">
      <alignment wrapText="1"/>
    </xf>
    <xf numFmtId="164" fontId="9" fillId="0" borderId="75" xfId="0" applyNumberFormat="1" applyFont="1" applyBorder="1"/>
    <xf numFmtId="0" fontId="6" fillId="2" borderId="77" xfId="0" applyFont="1" applyFill="1" applyBorder="1"/>
    <xf numFmtId="164" fontId="8" fillId="5" borderId="82" xfId="0" applyNumberFormat="1" applyFont="1" applyFill="1" applyBorder="1"/>
    <xf numFmtId="0" fontId="9" fillId="5" borderId="80" xfId="0" applyFont="1" applyFill="1" applyBorder="1"/>
    <xf numFmtId="164" fontId="9" fillId="5" borderId="80" xfId="0" applyNumberFormat="1" applyFont="1" applyFill="1" applyBorder="1"/>
    <xf numFmtId="164" fontId="9" fillId="5" borderId="72" xfId="0" applyNumberFormat="1" applyFont="1" applyFill="1" applyBorder="1"/>
    <xf numFmtId="0" fontId="6" fillId="5" borderId="0" xfId="0" applyFont="1" applyFill="1" applyAlignment="1">
      <alignment wrapText="1"/>
    </xf>
    <xf numFmtId="164" fontId="6" fillId="5" borderId="21" xfId="0" applyNumberFormat="1" applyFont="1" applyFill="1" applyBorder="1"/>
    <xf numFmtId="0" fontId="8" fillId="5" borderId="20" xfId="0" applyFont="1" applyFill="1" applyBorder="1" applyAlignment="1">
      <alignment vertical="center" wrapText="1"/>
    </xf>
    <xf numFmtId="164" fontId="12" fillId="5" borderId="30" xfId="0" applyNumberFormat="1" applyFont="1" applyFill="1" applyBorder="1" applyAlignment="1">
      <alignment horizontal="center" vertical="center"/>
    </xf>
    <xf numFmtId="164" fontId="6" fillId="5" borderId="22" xfId="0" applyNumberFormat="1" applyFont="1" applyFill="1" applyBorder="1"/>
    <xf numFmtId="164" fontId="14" fillId="5" borderId="76" xfId="1" applyNumberFormat="1" applyFont="1" applyFill="1" applyBorder="1" applyAlignment="1">
      <alignment horizontal="center"/>
    </xf>
    <xf numFmtId="0" fontId="12" fillId="0" borderId="74" xfId="0" applyFont="1" applyBorder="1"/>
    <xf numFmtId="164" fontId="25" fillId="5" borderId="69" xfId="1" applyNumberFormat="1" applyFont="1" applyFill="1" applyBorder="1" applyAlignment="1">
      <alignment horizontal="center"/>
    </xf>
    <xf numFmtId="164" fontId="25" fillId="5" borderId="72" xfId="1" applyNumberFormat="1" applyFont="1" applyFill="1" applyBorder="1" applyAlignment="1">
      <alignment horizontal="center"/>
    </xf>
    <xf numFmtId="0" fontId="6" fillId="13" borderId="10" xfId="0" applyFont="1" applyFill="1" applyBorder="1" applyAlignment="1">
      <alignment horizontal="left" vertical="center" wrapText="1"/>
    </xf>
    <xf numFmtId="0" fontId="0" fillId="13" borderId="0" xfId="0" applyFill="1" applyAlignment="1">
      <alignment wrapText="1"/>
    </xf>
    <xf numFmtId="0" fontId="6" fillId="5" borderId="20" xfId="0" applyFont="1" applyFill="1" applyBorder="1" applyAlignment="1">
      <alignment vertical="center"/>
    </xf>
    <xf numFmtId="0" fontId="0" fillId="0" borderId="22" xfId="0" applyBorder="1" applyAlignment="1">
      <alignment vertical="center"/>
    </xf>
    <xf numFmtId="0" fontId="5" fillId="5" borderId="20" xfId="0" applyFont="1" applyFill="1" applyBorder="1" applyAlignment="1">
      <alignment horizontal="left" vertical="center" wrapText="1"/>
    </xf>
    <xf numFmtId="0" fontId="5" fillId="5" borderId="23" xfId="0" applyFont="1" applyFill="1" applyBorder="1" applyAlignment="1">
      <alignment horizontal="left" vertical="center" wrapText="1"/>
    </xf>
    <xf numFmtId="164" fontId="6" fillId="5" borderId="85" xfId="0" applyNumberFormat="1" applyFont="1" applyFill="1" applyBorder="1"/>
    <xf numFmtId="164" fontId="5" fillId="5" borderId="69" xfId="0" applyNumberFormat="1" applyFont="1" applyFill="1" applyBorder="1" applyAlignment="1">
      <alignment horizontal="right"/>
    </xf>
    <xf numFmtId="164" fontId="9" fillId="0" borderId="75" xfId="0" applyNumberFormat="1" applyFont="1" applyBorder="1" applyAlignment="1">
      <alignment horizontal="right"/>
    </xf>
    <xf numFmtId="164" fontId="5" fillId="5" borderId="11" xfId="0" applyNumberFormat="1" applyFont="1" applyFill="1" applyBorder="1" applyAlignment="1">
      <alignment horizontal="right"/>
    </xf>
    <xf numFmtId="164" fontId="8" fillId="5" borderId="78" xfId="0" applyNumberFormat="1" applyFont="1" applyFill="1" applyBorder="1" applyAlignment="1">
      <alignment horizontal="right"/>
    </xf>
    <xf numFmtId="164" fontId="5" fillId="5" borderId="12" xfId="0" applyNumberFormat="1" applyFont="1" applyFill="1" applyBorder="1" applyAlignment="1">
      <alignment horizontal="right"/>
    </xf>
    <xf numFmtId="164" fontId="9" fillId="5" borderId="11" xfId="0" applyNumberFormat="1" applyFont="1" applyFill="1" applyBorder="1" applyAlignment="1">
      <alignment horizontal="right"/>
    </xf>
    <xf numFmtId="164" fontId="9" fillId="5" borderId="72" xfId="0" applyNumberFormat="1" applyFont="1" applyFill="1" applyBorder="1" applyAlignment="1">
      <alignment horizontal="right"/>
    </xf>
    <xf numFmtId="164" fontId="9" fillId="5" borderId="12" xfId="0" applyNumberFormat="1" applyFont="1" applyFill="1" applyBorder="1" applyAlignment="1">
      <alignment horizontal="right"/>
    </xf>
    <xf numFmtId="164" fontId="9" fillId="5" borderId="19" xfId="0" applyNumberFormat="1" applyFont="1" applyFill="1" applyBorder="1" applyAlignment="1">
      <alignment horizontal="right"/>
    </xf>
    <xf numFmtId="2" fontId="8" fillId="5" borderId="78" xfId="0" applyNumberFormat="1" applyFont="1" applyFill="1" applyBorder="1" applyAlignment="1">
      <alignment horizontal="right"/>
    </xf>
    <xf numFmtId="164" fontId="9" fillId="5" borderId="19" xfId="1" applyNumberFormat="1" applyFont="1" applyFill="1" applyBorder="1" applyAlignment="1" applyProtection="1">
      <alignment horizontal="right"/>
    </xf>
    <xf numFmtId="164" fontId="5" fillId="5" borderId="69" xfId="0" applyNumberFormat="1" applyFont="1" applyFill="1" applyBorder="1"/>
    <xf numFmtId="164" fontId="9" fillId="0" borderId="72" xfId="0" applyNumberFormat="1" applyFont="1" applyBorder="1"/>
    <xf numFmtId="164" fontId="7" fillId="5" borderId="12" xfId="0" applyNumberFormat="1" applyFont="1" applyFill="1" applyBorder="1"/>
    <xf numFmtId="164" fontId="9" fillId="5" borderId="19" xfId="0" applyNumberFormat="1" applyFont="1" applyFill="1" applyBorder="1"/>
    <xf numFmtId="164" fontId="7" fillId="5" borderId="13" xfId="0" applyNumberFormat="1" applyFont="1" applyFill="1" applyBorder="1"/>
    <xf numFmtId="164" fontId="6" fillId="5" borderId="90" xfId="0" applyNumberFormat="1" applyFont="1" applyFill="1" applyBorder="1"/>
    <xf numFmtId="0" fontId="5" fillId="5" borderId="17" xfId="0" applyFont="1" applyFill="1" applyBorder="1" applyAlignment="1">
      <alignment horizontal="left" vertical="center"/>
    </xf>
    <xf numFmtId="0" fontId="5" fillId="5" borderId="17" xfId="0" applyFont="1" applyFill="1" applyBorder="1" applyAlignment="1">
      <alignment horizontal="left" vertical="center" wrapText="1"/>
    </xf>
    <xf numFmtId="0" fontId="6" fillId="13" borderId="0" xfId="0" applyFont="1" applyFill="1" applyAlignment="1">
      <alignment wrapText="1"/>
    </xf>
    <xf numFmtId="0" fontId="6" fillId="13" borderId="0" xfId="0" applyFont="1" applyFill="1"/>
    <xf numFmtId="0" fontId="6" fillId="13" borderId="35" xfId="0" applyFont="1" applyFill="1" applyBorder="1" applyAlignment="1">
      <alignment horizontal="center" vertical="center" wrapText="1"/>
    </xf>
    <xf numFmtId="164" fontId="6" fillId="13" borderId="22" xfId="0" applyNumberFormat="1" applyFont="1" applyFill="1" applyBorder="1"/>
    <xf numFmtId="164" fontId="5" fillId="13" borderId="8" xfId="0" applyNumberFormat="1" applyFont="1" applyFill="1" applyBorder="1"/>
    <xf numFmtId="164" fontId="5" fillId="13" borderId="84" xfId="0" applyNumberFormat="1" applyFont="1" applyFill="1" applyBorder="1"/>
    <xf numFmtId="164" fontId="6" fillId="13" borderId="0" xfId="0" applyNumberFormat="1" applyFont="1" applyFill="1"/>
    <xf numFmtId="164" fontId="9" fillId="13" borderId="8" xfId="0" applyNumberFormat="1" applyFont="1" applyFill="1" applyBorder="1"/>
    <xf numFmtId="164" fontId="8" fillId="13" borderId="86" xfId="0" applyNumberFormat="1" applyFont="1" applyFill="1" applyBorder="1"/>
    <xf numFmtId="164" fontId="6" fillId="13" borderId="8" xfId="0" applyNumberFormat="1" applyFont="1" applyFill="1" applyBorder="1"/>
    <xf numFmtId="0" fontId="6" fillId="13" borderId="84" xfId="0" applyFont="1" applyFill="1" applyBorder="1"/>
    <xf numFmtId="164" fontId="10" fillId="13" borderId="0" xfId="0" applyNumberFormat="1" applyFont="1" applyFill="1"/>
    <xf numFmtId="164" fontId="5" fillId="13" borderId="0" xfId="0" applyNumberFormat="1" applyFont="1" applyFill="1"/>
    <xf numFmtId="0" fontId="6" fillId="13" borderId="6" xfId="0" applyFont="1" applyFill="1" applyBorder="1"/>
    <xf numFmtId="164" fontId="9" fillId="13" borderId="33" xfId="0" applyNumberFormat="1" applyFont="1" applyFill="1" applyBorder="1"/>
    <xf numFmtId="0" fontId="6" fillId="13" borderId="28" xfId="0" applyFont="1" applyFill="1" applyBorder="1" applyAlignment="1">
      <alignment horizontal="center" vertical="center"/>
    </xf>
    <xf numFmtId="0" fontId="6" fillId="13" borderId="35" xfId="0" applyFont="1" applyFill="1" applyBorder="1" applyAlignment="1">
      <alignment horizontal="center"/>
    </xf>
    <xf numFmtId="164" fontId="8" fillId="13" borderId="22" xfId="0" applyNumberFormat="1" applyFont="1" applyFill="1" applyBorder="1"/>
    <xf numFmtId="0" fontId="7" fillId="13" borderId="15" xfId="0" applyFont="1" applyFill="1" applyBorder="1" applyAlignment="1">
      <alignment horizontal="center" vertical="center"/>
    </xf>
    <xf numFmtId="0" fontId="9" fillId="13" borderId="10" xfId="0" applyFont="1" applyFill="1" applyBorder="1"/>
    <xf numFmtId="164" fontId="9" fillId="13" borderId="0" xfId="0" applyNumberFormat="1" applyFont="1" applyFill="1"/>
    <xf numFmtId="0" fontId="9" fillId="13" borderId="0" xfId="0" applyFont="1" applyFill="1"/>
    <xf numFmtId="164" fontId="9" fillId="13" borderId="16" xfId="0" applyNumberFormat="1" applyFont="1" applyFill="1" applyBorder="1"/>
    <xf numFmtId="164" fontId="9" fillId="13" borderId="28" xfId="0" applyNumberFormat="1" applyFont="1" applyFill="1" applyBorder="1"/>
    <xf numFmtId="0" fontId="9" fillId="13" borderId="15" xfId="0" applyFont="1" applyFill="1" applyBorder="1"/>
    <xf numFmtId="0" fontId="9" fillId="13" borderId="28" xfId="0" applyFont="1" applyFill="1" applyBorder="1"/>
    <xf numFmtId="0" fontId="5" fillId="13" borderId="0" xfId="0" applyFont="1" applyFill="1"/>
    <xf numFmtId="164" fontId="6" fillId="13" borderId="91" xfId="0" applyNumberFormat="1" applyFont="1" applyFill="1" applyBorder="1"/>
    <xf numFmtId="0" fontId="0" fillId="13" borderId="28" xfId="0" applyFill="1" applyBorder="1" applyAlignment="1">
      <alignment horizontal="center" vertical="center" wrapText="1"/>
    </xf>
    <xf numFmtId="164" fontId="6" fillId="13" borderId="22" xfId="0" applyNumberFormat="1" applyFont="1" applyFill="1" applyBorder="1" applyAlignment="1">
      <alignment horizontal="right" vertical="center"/>
    </xf>
    <xf numFmtId="164" fontId="5" fillId="13" borderId="84" xfId="0" applyNumberFormat="1" applyFont="1" applyFill="1" applyBorder="1" applyAlignment="1">
      <alignment horizontal="right"/>
    </xf>
    <xf numFmtId="164" fontId="9" fillId="13" borderId="8" xfId="0" applyNumberFormat="1" applyFont="1" applyFill="1" applyBorder="1" applyAlignment="1">
      <alignment horizontal="right"/>
    </xf>
    <xf numFmtId="164" fontId="8" fillId="13" borderId="86" xfId="0" applyNumberFormat="1" applyFont="1" applyFill="1" applyBorder="1" applyAlignment="1">
      <alignment horizontal="right"/>
    </xf>
    <xf numFmtId="164" fontId="5" fillId="13" borderId="0" xfId="0" applyNumberFormat="1" applyFont="1" applyFill="1" applyAlignment="1">
      <alignment horizontal="right"/>
    </xf>
    <xf numFmtId="0" fontId="0" fillId="13" borderId="35" xfId="0" applyFill="1" applyBorder="1" applyAlignment="1">
      <alignment horizontal="center" vertical="center"/>
    </xf>
    <xf numFmtId="0" fontId="0" fillId="13" borderId="35" xfId="0" applyFill="1" applyBorder="1" applyAlignment="1">
      <alignment horizontal="center" vertical="center" wrapText="1"/>
    </xf>
    <xf numFmtId="164" fontId="9" fillId="13" borderId="33" xfId="0" applyNumberFormat="1" applyFont="1" applyFill="1" applyBorder="1" applyAlignment="1">
      <alignment horizontal="right"/>
    </xf>
    <xf numFmtId="0" fontId="0" fillId="13" borderId="23" xfId="0" applyFill="1" applyBorder="1"/>
    <xf numFmtId="0" fontId="0" fillId="13" borderId="35" xfId="0" applyFill="1" applyBorder="1"/>
    <xf numFmtId="0" fontId="0" fillId="13" borderId="24" xfId="0" applyFill="1" applyBorder="1"/>
    <xf numFmtId="0" fontId="6" fillId="13" borderId="17" xfId="0" applyFont="1" applyFill="1" applyBorder="1" applyAlignment="1">
      <alignment vertical="center"/>
    </xf>
    <xf numFmtId="0" fontId="6" fillId="13" borderId="35" xfId="0" applyFont="1" applyFill="1" applyBorder="1"/>
    <xf numFmtId="164" fontId="11" fillId="10" borderId="17" xfId="1" applyNumberFormat="1" applyFont="1" applyFill="1" applyBorder="1" applyAlignment="1">
      <alignment horizontal="center"/>
    </xf>
    <xf numFmtId="0" fontId="13" fillId="5" borderId="60" xfId="0" applyFont="1" applyFill="1" applyBorder="1" applyAlignment="1">
      <alignment horizontal="left"/>
    </xf>
    <xf numFmtId="0" fontId="11" fillId="9" borderId="25" xfId="0" applyFont="1" applyFill="1" applyBorder="1" applyAlignment="1">
      <alignment horizontal="center"/>
    </xf>
    <xf numFmtId="44" fontId="11" fillId="9" borderId="83" xfId="1" applyFont="1" applyFill="1" applyBorder="1" applyAlignment="1">
      <alignment horizontal="center"/>
    </xf>
    <xf numFmtId="0" fontId="11" fillId="0" borderId="70" xfId="0" applyFont="1" applyBorder="1"/>
    <xf numFmtId="0" fontId="12" fillId="0" borderId="80" xfId="0" applyFont="1" applyBorder="1"/>
    <xf numFmtId="0" fontId="12" fillId="0" borderId="25" xfId="0" applyFont="1" applyBorder="1"/>
    <xf numFmtId="165" fontId="12" fillId="5" borderId="29" xfId="0" applyNumberFormat="1" applyFont="1" applyFill="1" applyBorder="1" applyAlignment="1">
      <alignment horizontal="center" vertical="center"/>
    </xf>
    <xf numFmtId="0" fontId="12" fillId="0" borderId="0" xfId="0" applyFont="1"/>
    <xf numFmtId="0" fontId="11" fillId="0" borderId="1" xfId="0" applyFont="1" applyBorder="1"/>
    <xf numFmtId="0" fontId="11" fillId="0" borderId="1" xfId="0" applyFont="1" applyBorder="1" applyAlignment="1">
      <alignment wrapText="1"/>
    </xf>
    <xf numFmtId="0" fontId="12" fillId="0" borderId="1" xfId="0" applyFont="1" applyBorder="1"/>
    <xf numFmtId="0" fontId="12" fillId="0" borderId="1" xfId="0" applyFont="1" applyBorder="1" applyAlignment="1">
      <alignment wrapText="1"/>
    </xf>
    <xf numFmtId="0" fontId="12" fillId="13" borderId="0" xfId="0" applyFont="1" applyFill="1"/>
    <xf numFmtId="0" fontId="12" fillId="0" borderId="22" xfId="0" applyFont="1" applyBorder="1"/>
    <xf numFmtId="0" fontId="12" fillId="13" borderId="12" xfId="0" applyFont="1" applyFill="1" applyBorder="1"/>
    <xf numFmtId="0" fontId="12" fillId="5" borderId="23" xfId="0" applyFont="1" applyFill="1" applyBorder="1"/>
    <xf numFmtId="0" fontId="12" fillId="13" borderId="22" xfId="0" applyFont="1" applyFill="1" applyBorder="1"/>
    <xf numFmtId="0" fontId="12" fillId="13" borderId="92" xfId="0" applyFont="1" applyFill="1" applyBorder="1"/>
    <xf numFmtId="0" fontId="11" fillId="13" borderId="0" xfId="0" applyFont="1" applyFill="1"/>
    <xf numFmtId="0" fontId="12" fillId="13" borderId="16" xfId="0" applyFont="1" applyFill="1" applyBorder="1"/>
    <xf numFmtId="0" fontId="12" fillId="5" borderId="24" xfId="0" applyFont="1" applyFill="1" applyBorder="1"/>
    <xf numFmtId="0" fontId="12" fillId="13" borderId="93" xfId="0" applyFont="1" applyFill="1" applyBorder="1"/>
    <xf numFmtId="0" fontId="12" fillId="13" borderId="17" xfId="0" applyFont="1" applyFill="1" applyBorder="1"/>
    <xf numFmtId="44" fontId="12" fillId="5" borderId="10" xfId="1" applyFont="1" applyFill="1" applyBorder="1"/>
    <xf numFmtId="0" fontId="12" fillId="13" borderId="23" xfId="0" applyFont="1" applyFill="1" applyBorder="1"/>
    <xf numFmtId="0" fontId="12" fillId="13" borderId="24" xfId="0" applyFont="1" applyFill="1" applyBorder="1"/>
    <xf numFmtId="0" fontId="12" fillId="13" borderId="94" xfId="0" applyFont="1" applyFill="1" applyBorder="1"/>
    <xf numFmtId="0" fontId="14" fillId="5" borderId="43" xfId="0" applyFont="1" applyFill="1" applyBorder="1"/>
    <xf numFmtId="0" fontId="19" fillId="5" borderId="60" xfId="0" applyFont="1" applyFill="1" applyBorder="1"/>
    <xf numFmtId="1" fontId="12" fillId="5" borderId="95" xfId="0" applyNumberFormat="1" applyFont="1" applyFill="1" applyBorder="1" applyAlignment="1">
      <alignment horizontal="center" vertical="center"/>
    </xf>
    <xf numFmtId="0" fontId="12" fillId="13" borderId="21" xfId="0" applyFont="1" applyFill="1" applyBorder="1"/>
    <xf numFmtId="0" fontId="12" fillId="13" borderId="15" xfId="0" applyFont="1" applyFill="1" applyBorder="1"/>
    <xf numFmtId="0" fontId="12" fillId="13" borderId="28" xfId="0" applyFont="1" applyFill="1" applyBorder="1" applyAlignment="1">
      <alignment horizontal="center" vertical="center"/>
    </xf>
    <xf numFmtId="0" fontId="12" fillId="13" borderId="28" xfId="0" applyFont="1" applyFill="1" applyBorder="1"/>
    <xf numFmtId="0" fontId="12" fillId="13" borderId="35" xfId="0" applyFont="1" applyFill="1" applyBorder="1"/>
    <xf numFmtId="0" fontId="12" fillId="13" borderId="35" xfId="0" applyFont="1" applyFill="1" applyBorder="1" applyAlignment="1">
      <alignment horizontal="right"/>
    </xf>
    <xf numFmtId="0" fontId="11" fillId="13" borderId="12" xfId="0" applyFont="1" applyFill="1" applyBorder="1"/>
    <xf numFmtId="0" fontId="12" fillId="0" borderId="1" xfId="0" applyFont="1" applyBorder="1"/>
    <xf numFmtId="0" fontId="0" fillId="0" borderId="1" xfId="0" applyBorder="1"/>
    <xf numFmtId="0" fontId="11" fillId="4" borderId="1" xfId="0" applyFont="1" applyFill="1" applyBorder="1"/>
    <xf numFmtId="0" fontId="12" fillId="0" borderId="1" xfId="0" applyFont="1" applyBorder="1" applyAlignment="1">
      <alignment wrapText="1"/>
    </xf>
    <xf numFmtId="0" fontId="0" fillId="0" borderId="1" xfId="0" applyBorder="1" applyAlignment="1">
      <alignment wrapText="1"/>
    </xf>
    <xf numFmtId="0" fontId="11" fillId="11" borderId="1" xfId="0" applyFont="1" applyFill="1" applyBorder="1" applyAlignment="1">
      <alignment wrapText="1"/>
    </xf>
    <xf numFmtId="0" fontId="11" fillId="11" borderId="1" xfId="0" applyFont="1" applyFill="1" applyBorder="1" applyAlignment="1">
      <alignment vertical="top" wrapText="1"/>
    </xf>
    <xf numFmtId="0" fontId="12" fillId="0" borderId="2" xfId="0" applyFont="1" applyBorder="1"/>
    <xf numFmtId="0" fontId="0" fillId="0" borderId="84" xfId="0" applyBorder="1"/>
    <xf numFmtId="0" fontId="0" fillId="0" borderId="3" xfId="0" applyBorder="1"/>
    <xf numFmtId="0" fontId="21" fillId="3" borderId="1" xfId="0" applyFont="1" applyFill="1" applyBorder="1" applyAlignment="1">
      <alignment horizontal="center"/>
    </xf>
    <xf numFmtId="0" fontId="22" fillId="3" borderId="1" xfId="0" applyFont="1" applyFill="1" applyBorder="1" applyAlignment="1">
      <alignment horizontal="center"/>
    </xf>
    <xf numFmtId="0" fontId="12" fillId="0" borderId="2" xfId="0" applyFont="1" applyBorder="1" applyAlignment="1">
      <alignment wrapText="1"/>
    </xf>
    <xf numFmtId="0" fontId="0" fillId="0" borderId="84" xfId="0" applyBorder="1" applyAlignment="1">
      <alignment wrapText="1"/>
    </xf>
    <xf numFmtId="0" fontId="0" fillId="0" borderId="3" xfId="0" applyBorder="1" applyAlignment="1">
      <alignment wrapText="1"/>
    </xf>
    <xf numFmtId="0" fontId="12" fillId="0" borderId="84" xfId="0" applyFont="1" applyBorder="1" applyAlignment="1">
      <alignment wrapText="1"/>
    </xf>
    <xf numFmtId="0" fontId="12" fillId="0" borderId="3" xfId="0" applyFont="1" applyBorder="1" applyAlignment="1">
      <alignment wrapText="1"/>
    </xf>
    <xf numFmtId="0" fontId="5" fillId="2" borderId="23" xfId="0" applyFont="1" applyFill="1" applyBorder="1" applyAlignment="1">
      <alignment horizontal="center"/>
    </xf>
    <xf numFmtId="0" fontId="6" fillId="2" borderId="24" xfId="0" applyFont="1" applyFill="1" applyBorder="1" applyAlignment="1">
      <alignment horizontal="center"/>
    </xf>
    <xf numFmtId="0" fontId="5" fillId="2" borderId="24" xfId="0" applyFont="1" applyFill="1" applyBorder="1" applyAlignment="1">
      <alignment horizontal="center"/>
    </xf>
    <xf numFmtId="0" fontId="7" fillId="2" borderId="23"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7" fillId="6" borderId="23" xfId="0" applyFont="1" applyFill="1" applyBorder="1" applyAlignment="1">
      <alignment horizontal="center" vertical="center"/>
    </xf>
    <xf numFmtId="0" fontId="6" fillId="0" borderId="35" xfId="0" applyFont="1" applyBorder="1" applyAlignment="1">
      <alignment horizontal="center" vertical="center"/>
    </xf>
    <xf numFmtId="0" fontId="6" fillId="0" borderId="24" xfId="0" applyFont="1" applyBorder="1" applyAlignment="1">
      <alignment horizontal="center" vertical="center"/>
    </xf>
    <xf numFmtId="0" fontId="5" fillId="6" borderId="23" xfId="0" applyFont="1" applyFill="1" applyBorder="1" applyAlignment="1">
      <alignment horizontal="center"/>
    </xf>
    <xf numFmtId="0" fontId="6" fillId="0" borderId="35" xfId="0" applyFont="1" applyBorder="1" applyAlignment="1">
      <alignment horizontal="center"/>
    </xf>
    <xf numFmtId="0" fontId="6" fillId="0" borderId="24" xfId="0" applyFont="1" applyBorder="1" applyAlignment="1">
      <alignment horizontal="center"/>
    </xf>
    <xf numFmtId="0" fontId="24" fillId="10" borderId="23" xfId="0" applyFont="1" applyFill="1" applyBorder="1" applyAlignment="1">
      <alignment horizontal="center" vertical="center" wrapText="1"/>
    </xf>
    <xf numFmtId="14" fontId="5" fillId="4" borderId="20" xfId="0" applyNumberFormat="1" applyFont="1" applyFill="1" applyBorder="1" applyAlignment="1" applyProtection="1">
      <alignment horizontal="center" vertical="center"/>
      <protection locked="0"/>
    </xf>
    <xf numFmtId="0" fontId="0" fillId="4" borderId="21" xfId="0" applyFill="1" applyBorder="1" applyAlignment="1" applyProtection="1">
      <alignment horizontal="center" vertical="center"/>
      <protection locked="0"/>
    </xf>
    <xf numFmtId="164" fontId="5" fillId="10" borderId="23" xfId="1" applyNumberFormat="1" applyFont="1" applyFill="1" applyBorder="1" applyAlignment="1" applyProtection="1">
      <alignment horizontal="center"/>
    </xf>
    <xf numFmtId="0" fontId="0" fillId="10" borderId="24" xfId="0" applyFill="1" applyBorder="1" applyAlignment="1">
      <alignment horizontal="center"/>
    </xf>
    <xf numFmtId="14" fontId="7" fillId="10" borderId="23" xfId="0" applyNumberFormat="1" applyFont="1" applyFill="1" applyBorder="1" applyAlignment="1">
      <alignment horizontal="center" vertical="center"/>
    </xf>
    <xf numFmtId="0" fontId="0" fillId="10" borderId="24" xfId="0" applyFill="1" applyBorder="1" applyAlignment="1">
      <alignment horizontal="center" vertical="center"/>
    </xf>
    <xf numFmtId="0" fontId="7"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19" fillId="0" borderId="15" xfId="2" applyFont="1" applyFill="1" applyBorder="1" applyAlignment="1" applyProtection="1">
      <alignment horizontal="left" vertical="top" wrapText="1"/>
    </xf>
    <xf numFmtId="0" fontId="6" fillId="0" borderId="28" xfId="0" applyFont="1" applyBorder="1" applyAlignment="1">
      <alignment horizontal="left" vertical="top" wrapText="1"/>
    </xf>
    <xf numFmtId="0" fontId="18" fillId="3" borderId="20" xfId="2" applyFont="1" applyFill="1" applyBorder="1" applyAlignment="1" applyProtection="1">
      <alignment horizontal="center"/>
    </xf>
    <xf numFmtId="0" fontId="18" fillId="0" borderId="22" xfId="2" applyFont="1" applyBorder="1" applyAlignment="1">
      <alignment horizontal="center"/>
    </xf>
    <xf numFmtId="0" fontId="18" fillId="0" borderId="21" xfId="2" applyFont="1" applyBorder="1" applyAlignment="1">
      <alignment horizontal="center"/>
    </xf>
    <xf numFmtId="0" fontId="7" fillId="6" borderId="23" xfId="0" applyFont="1" applyFill="1" applyBorder="1" applyAlignment="1">
      <alignment horizontal="center" vertical="center" wrapText="1"/>
    </xf>
    <xf numFmtId="0" fontId="6" fillId="0" borderId="35" xfId="0" applyFont="1" applyBorder="1" applyAlignment="1">
      <alignment horizontal="center" vertical="center" wrapText="1"/>
    </xf>
    <xf numFmtId="0" fontId="6" fillId="0" borderId="24" xfId="0" applyFont="1" applyBorder="1" applyAlignment="1">
      <alignment horizontal="center" vertical="center" wrapText="1"/>
    </xf>
    <xf numFmtId="0" fontId="21" fillId="8" borderId="23" xfId="0" applyFont="1" applyFill="1" applyBorder="1" applyAlignment="1">
      <alignment horizontal="center" vertical="center"/>
    </xf>
    <xf numFmtId="0" fontId="21" fillId="9" borderId="23" xfId="0" applyFont="1" applyFill="1" applyBorder="1" applyAlignment="1">
      <alignment horizontal="center"/>
    </xf>
    <xf numFmtId="0" fontId="6" fillId="2" borderId="35" xfId="0" applyFont="1" applyFill="1" applyBorder="1" applyAlignment="1">
      <alignment horizontal="center" vertical="center" wrapText="1"/>
    </xf>
    <xf numFmtId="0" fontId="6" fillId="5" borderId="23" xfId="0" applyFont="1" applyFill="1" applyBorder="1" applyAlignment="1">
      <alignment horizontal="left" vertical="center" wrapText="1"/>
    </xf>
    <xf numFmtId="0" fontId="6" fillId="0" borderId="35" xfId="0" applyFont="1" applyBorder="1" applyAlignment="1">
      <alignment wrapText="1"/>
    </xf>
    <xf numFmtId="0" fontId="6" fillId="0" borderId="10" xfId="0" applyFont="1" applyBorder="1" applyAlignment="1">
      <alignment horizontal="left" vertical="center" wrapText="1"/>
    </xf>
    <xf numFmtId="0" fontId="6" fillId="0" borderId="0" xfId="0" applyFont="1" applyAlignment="1">
      <alignment wrapText="1"/>
    </xf>
    <xf numFmtId="0" fontId="6" fillId="5" borderId="20" xfId="0" applyFont="1" applyFill="1" applyBorder="1" applyAlignment="1">
      <alignment vertical="center"/>
    </xf>
    <xf numFmtId="0" fontId="6" fillId="0" borderId="21" xfId="0" applyFont="1" applyBorder="1" applyAlignment="1">
      <alignment vertical="center"/>
    </xf>
    <xf numFmtId="164" fontId="5" fillId="4" borderId="23" xfId="1" applyNumberFormat="1" applyFont="1" applyFill="1" applyBorder="1" applyAlignment="1" applyProtection="1">
      <alignment horizontal="center"/>
      <protection locked="0"/>
    </xf>
    <xf numFmtId="0" fontId="0" fillId="4" borderId="24" xfId="0" applyFill="1" applyBorder="1" applyAlignment="1" applyProtection="1">
      <alignment horizontal="center"/>
      <protection locked="0"/>
    </xf>
    <xf numFmtId="0" fontId="0" fillId="2" borderId="24" xfId="0" applyFill="1" applyBorder="1" applyAlignment="1">
      <alignment horizontal="center" vertical="center" wrapText="1"/>
    </xf>
    <xf numFmtId="0" fontId="7" fillId="2" borderId="24" xfId="0" applyFont="1" applyFill="1" applyBorder="1" applyAlignment="1">
      <alignment horizontal="center" vertical="center" wrapText="1"/>
    </xf>
    <xf numFmtId="0" fontId="21" fillId="8" borderId="15" xfId="0" applyFont="1" applyFill="1" applyBorder="1" applyAlignment="1">
      <alignment horizontal="center" vertical="center"/>
    </xf>
    <xf numFmtId="0" fontId="0" fillId="0" borderId="28" xfId="0" applyBorder="1" applyAlignment="1">
      <alignment horizontal="center"/>
    </xf>
    <xf numFmtId="0" fontId="0" fillId="0" borderId="89" xfId="0" applyBorder="1" applyAlignment="1">
      <alignment horizontal="center"/>
    </xf>
    <xf numFmtId="0" fontId="21" fillId="10" borderId="23" xfId="0" applyFont="1" applyFill="1" applyBorder="1" applyAlignment="1">
      <alignment horizontal="center"/>
    </xf>
    <xf numFmtId="0" fontId="0" fillId="0" borderId="35" xfId="0" applyBorder="1" applyAlignment="1">
      <alignment horizontal="center"/>
    </xf>
    <xf numFmtId="0" fontId="0" fillId="0" borderId="55" xfId="0" applyBorder="1" applyAlignment="1">
      <alignment horizontal="center"/>
    </xf>
    <xf numFmtId="0" fontId="0" fillId="2" borderId="24" xfId="0" applyFill="1" applyBorder="1" applyAlignment="1">
      <alignment horizontal="center" vertical="center"/>
    </xf>
    <xf numFmtId="0" fontId="0" fillId="0" borderId="24" xfId="0" applyBorder="1" applyAlignment="1">
      <alignment horizontal="center"/>
    </xf>
    <xf numFmtId="0" fontId="5" fillId="0" borderId="35" xfId="0" applyFont="1" applyBorder="1" applyAlignment="1">
      <alignment horizontal="center"/>
    </xf>
    <xf numFmtId="0" fontId="5" fillId="0" borderId="24" xfId="0" applyFont="1" applyBorder="1" applyAlignment="1">
      <alignment horizontal="center"/>
    </xf>
    <xf numFmtId="0" fontId="5" fillId="6" borderId="23" xfId="0" applyFont="1" applyFill="1" applyBorder="1" applyAlignment="1">
      <alignment horizontal="center" vertical="center" wrapText="1"/>
    </xf>
    <xf numFmtId="0" fontId="0" fillId="0" borderId="35" xfId="0" applyBorder="1" applyAlignment="1">
      <alignment horizontal="center" vertical="center" wrapText="1"/>
    </xf>
    <xf numFmtId="0" fontId="0" fillId="0" borderId="24" xfId="0" applyBorder="1" applyAlignment="1">
      <alignment horizontal="center" vertical="center" wrapText="1"/>
    </xf>
    <xf numFmtId="0" fontId="5" fillId="6" borderId="23" xfId="0" applyFont="1" applyFill="1" applyBorder="1" applyAlignment="1">
      <alignment horizontal="center" wrapText="1"/>
    </xf>
    <xf numFmtId="0" fontId="0" fillId="0" borderId="35" xfId="0" applyBorder="1" applyAlignment="1">
      <alignment horizontal="center" wrapText="1"/>
    </xf>
    <xf numFmtId="0" fontId="0" fillId="0" borderId="24" xfId="0" applyBorder="1" applyAlignment="1">
      <alignment horizontal="center" wrapText="1"/>
    </xf>
    <xf numFmtId="0" fontId="26" fillId="0" borderId="22" xfId="2" applyFont="1" applyBorder="1" applyAlignment="1">
      <alignment horizontal="center"/>
    </xf>
    <xf numFmtId="164" fontId="5" fillId="10" borderId="23" xfId="1" applyNumberFormat="1" applyFont="1" applyFill="1" applyBorder="1" applyAlignment="1" applyProtection="1">
      <alignment horizontal="center"/>
      <protection locked="0"/>
    </xf>
    <xf numFmtId="0" fontId="0" fillId="10" borderId="24" xfId="0" applyFill="1" applyBorder="1" applyAlignment="1" applyProtection="1">
      <alignment horizontal="center"/>
      <protection locked="0"/>
    </xf>
    <xf numFmtId="14" fontId="5" fillId="10" borderId="23" xfId="0" applyNumberFormat="1" applyFont="1" applyFill="1" applyBorder="1" applyAlignment="1" applyProtection="1">
      <alignment horizontal="center" vertical="center"/>
      <protection locked="0"/>
    </xf>
    <xf numFmtId="0" fontId="0" fillId="10" borderId="24" xfId="0" applyFill="1" applyBorder="1" applyAlignment="1" applyProtection="1">
      <alignment horizontal="center" vertical="center"/>
      <protection locked="0"/>
    </xf>
    <xf numFmtId="164" fontId="5" fillId="10" borderId="15" xfId="1" applyNumberFormat="1" applyFont="1" applyFill="1" applyBorder="1" applyAlignment="1" applyProtection="1">
      <alignment horizontal="center"/>
      <protection locked="0"/>
    </xf>
    <xf numFmtId="0" fontId="0" fillId="10" borderId="16" xfId="0" applyFill="1" applyBorder="1" applyAlignment="1">
      <alignment horizontal="center"/>
    </xf>
    <xf numFmtId="14" fontId="7" fillId="10" borderId="10" xfId="0" applyNumberFormat="1" applyFont="1" applyFill="1" applyBorder="1" applyAlignment="1">
      <alignment horizontal="center" vertical="center"/>
    </xf>
    <xf numFmtId="0" fontId="0" fillId="10" borderId="12" xfId="0" applyFill="1" applyBorder="1" applyAlignment="1">
      <alignment horizontal="center" vertical="center"/>
    </xf>
    <xf numFmtId="0" fontId="0" fillId="0" borderId="28" xfId="0" applyBorder="1" applyAlignment="1">
      <alignment horizontal="left" vertical="top" wrapText="1"/>
    </xf>
    <xf numFmtId="0" fontId="0" fillId="0" borderId="55" xfId="0" applyBorder="1" applyAlignment="1">
      <alignment wrapText="1"/>
    </xf>
    <xf numFmtId="0" fontId="0" fillId="0" borderId="4" xfId="0" applyBorder="1" applyAlignment="1">
      <alignment wrapText="1"/>
    </xf>
    <xf numFmtId="0" fontId="12" fillId="5" borderId="17" xfId="0" applyFont="1" applyFill="1" applyBorder="1" applyAlignment="1">
      <alignment wrapText="1"/>
    </xf>
    <xf numFmtId="0" fontId="0" fillId="0" borderId="17" xfId="0" applyBorder="1"/>
    <xf numFmtId="0" fontId="18" fillId="3" borderId="23" xfId="2" applyFont="1" applyFill="1" applyBorder="1" applyAlignment="1" applyProtection="1">
      <alignment horizontal="center"/>
    </xf>
    <xf numFmtId="0" fontId="18" fillId="3" borderId="24" xfId="2" applyFont="1" applyFill="1" applyBorder="1" applyAlignment="1" applyProtection="1"/>
    <xf numFmtId="0" fontId="19" fillId="0" borderId="17" xfId="2" applyFont="1" applyFill="1" applyBorder="1" applyAlignment="1" applyProtection="1">
      <alignment horizontal="left" vertical="top" wrapText="1"/>
      <protection locked="0"/>
    </xf>
    <xf numFmtId="0" fontId="0" fillId="0" borderId="17" xfId="0" applyBorder="1" applyAlignment="1">
      <alignment wrapText="1"/>
    </xf>
    <xf numFmtId="0" fontId="14" fillId="0" borderId="23" xfId="0" applyFont="1" applyBorder="1" applyAlignment="1">
      <alignment horizontal="center" vertical="center" wrapText="1"/>
    </xf>
    <xf numFmtId="0" fontId="20" fillId="0" borderId="35" xfId="0" applyFont="1" applyBorder="1" applyAlignment="1">
      <alignment horizontal="center" vertical="center" wrapText="1"/>
    </xf>
    <xf numFmtId="0" fontId="20" fillId="0" borderId="24" xfId="0" applyFont="1" applyBorder="1" applyAlignment="1">
      <alignment horizontal="center" vertical="center" wrapText="1"/>
    </xf>
    <xf numFmtId="0" fontId="10" fillId="12" borderId="53" xfId="0" applyFont="1" applyFill="1" applyBorder="1"/>
    <xf numFmtId="0" fontId="10" fillId="12" borderId="32" xfId="0" applyFont="1" applyFill="1" applyBorder="1"/>
    <xf numFmtId="0" fontId="10" fillId="12" borderId="48" xfId="0" applyFont="1" applyFill="1" applyBorder="1"/>
    <xf numFmtId="0" fontId="10" fillId="12" borderId="28" xfId="0" applyFont="1" applyFill="1" applyBorder="1"/>
    <xf numFmtId="0" fontId="18" fillId="3" borderId="35" xfId="2" applyFont="1" applyFill="1" applyBorder="1" applyAlignment="1" applyProtection="1">
      <alignment horizontal="center"/>
    </xf>
    <xf numFmtId="0" fontId="18" fillId="3" borderId="24" xfId="2" applyFont="1" applyFill="1" applyBorder="1" applyAlignment="1" applyProtection="1">
      <alignment horizontal="center"/>
    </xf>
    <xf numFmtId="0" fontId="11" fillId="8" borderId="23" xfId="0" applyFont="1" applyFill="1" applyBorder="1" applyAlignment="1">
      <alignment horizontal="center" vertical="center"/>
    </xf>
    <xf numFmtId="0" fontId="12" fillId="8" borderId="35" xfId="0" applyFont="1" applyFill="1" applyBorder="1" applyAlignment="1">
      <alignment horizontal="center" vertical="center"/>
    </xf>
    <xf numFmtId="0" fontId="12" fillId="8" borderId="24" xfId="0" applyFont="1" applyFill="1" applyBorder="1" applyAlignment="1">
      <alignment horizontal="center" vertical="center"/>
    </xf>
    <xf numFmtId="0" fontId="12" fillId="5" borderId="62" xfId="0" applyFont="1" applyFill="1" applyBorder="1" applyAlignment="1">
      <alignment horizontal="left"/>
    </xf>
    <xf numFmtId="0" fontId="0" fillId="5" borderId="63" xfId="0" applyFill="1" applyBorder="1"/>
    <xf numFmtId="0" fontId="0" fillId="5" borderId="64" xfId="0" applyFill="1" applyBorder="1"/>
    <xf numFmtId="0" fontId="12" fillId="5" borderId="53" xfId="0" applyFont="1" applyFill="1" applyBorder="1"/>
    <xf numFmtId="0" fontId="0" fillId="5" borderId="32" xfId="0" applyFill="1" applyBorder="1"/>
    <xf numFmtId="0" fontId="0" fillId="5" borderId="42" xfId="0" applyFill="1" applyBorder="1"/>
    <xf numFmtId="0" fontId="12" fillId="5" borderId="62" xfId="0" applyFont="1" applyFill="1" applyBorder="1" applyAlignment="1">
      <alignment horizontal="left" vertical="center" wrapText="1"/>
    </xf>
    <xf numFmtId="0" fontId="0" fillId="5" borderId="63" xfId="0" applyFill="1" applyBorder="1" applyAlignment="1">
      <alignment vertical="center" wrapText="1"/>
    </xf>
    <xf numFmtId="0" fontId="0" fillId="5" borderId="64" xfId="0" applyFill="1" applyBorder="1" applyAlignment="1">
      <alignment vertical="center" wrapText="1"/>
    </xf>
    <xf numFmtId="0" fontId="12" fillId="5" borderId="62" xfId="0" applyFont="1" applyFill="1" applyBorder="1" applyAlignment="1">
      <alignment vertical="center"/>
    </xf>
    <xf numFmtId="0" fontId="0" fillId="5" borderId="63" xfId="0" applyFill="1" applyBorder="1" applyAlignment="1">
      <alignment vertical="center"/>
    </xf>
    <xf numFmtId="0" fontId="0" fillId="5" borderId="64" xfId="0" applyFill="1" applyBorder="1" applyAlignment="1">
      <alignment vertical="center"/>
    </xf>
    <xf numFmtId="0" fontId="12" fillId="5" borderId="62" xfId="0" applyFont="1" applyFill="1" applyBorder="1" applyAlignment="1">
      <alignment horizontal="left" vertical="top" wrapText="1"/>
    </xf>
    <xf numFmtId="0" fontId="0" fillId="5" borderId="63" xfId="0" applyFill="1" applyBorder="1" applyAlignment="1">
      <alignment wrapText="1"/>
    </xf>
    <xf numFmtId="0" fontId="0" fillId="5" borderId="64" xfId="0" applyFill="1" applyBorder="1" applyAlignment="1">
      <alignment wrapText="1"/>
    </xf>
    <xf numFmtId="0" fontId="12" fillId="5" borderId="66" xfId="0" applyFont="1" applyFill="1" applyBorder="1" applyAlignment="1">
      <alignment vertical="center" wrapText="1"/>
    </xf>
    <xf numFmtId="0" fontId="0" fillId="5" borderId="22" xfId="0" applyFill="1" applyBorder="1" applyAlignment="1">
      <alignment vertical="center" wrapText="1"/>
    </xf>
    <xf numFmtId="0" fontId="0" fillId="5" borderId="21" xfId="0" applyFill="1" applyBorder="1" applyAlignment="1">
      <alignment vertical="center" wrapText="1"/>
    </xf>
    <xf numFmtId="0" fontId="6" fillId="12" borderId="32" xfId="0" applyFont="1" applyFill="1" applyBorder="1"/>
    <xf numFmtId="0" fontId="6" fillId="12" borderId="42" xfId="0" applyFont="1" applyFill="1" applyBorder="1"/>
    <xf numFmtId="0" fontId="6" fillId="12" borderId="0" xfId="0" applyFont="1" applyFill="1"/>
    <xf numFmtId="0" fontId="6" fillId="12" borderId="12" xfId="0" applyFont="1" applyFill="1" applyBorder="1"/>
    <xf numFmtId="0" fontId="6" fillId="12" borderId="28" xfId="0" applyFont="1" applyFill="1" applyBorder="1"/>
    <xf numFmtId="0" fontId="6" fillId="12" borderId="16" xfId="0" applyFont="1" applyFill="1" applyBorder="1"/>
    <xf numFmtId="0" fontId="11" fillId="9" borderId="23" xfId="0" applyFont="1" applyFill="1" applyBorder="1" applyAlignment="1">
      <alignment horizontal="center" vertical="center"/>
    </xf>
    <xf numFmtId="0" fontId="12" fillId="9" borderId="35" xfId="0" applyFont="1" applyFill="1" applyBorder="1" applyAlignment="1">
      <alignment horizontal="center" vertical="center"/>
    </xf>
    <xf numFmtId="0" fontId="12" fillId="9" borderId="24" xfId="0" applyFont="1" applyFill="1" applyBorder="1" applyAlignment="1">
      <alignment horizontal="center" vertical="center"/>
    </xf>
    <xf numFmtId="0" fontId="12" fillId="5" borderId="62" xfId="0" applyFont="1" applyFill="1" applyBorder="1"/>
    <xf numFmtId="0" fontId="12" fillId="12" borderId="22" xfId="0" applyFont="1" applyFill="1" applyBorder="1"/>
    <xf numFmtId="0" fontId="6" fillId="12" borderId="22" xfId="0" applyFont="1" applyFill="1" applyBorder="1"/>
    <xf numFmtId="0" fontId="6" fillId="12" borderId="21" xfId="0" applyFont="1" applyFill="1" applyBorder="1"/>
    <xf numFmtId="0" fontId="0" fillId="5" borderId="63" xfId="0" applyFill="1" applyBorder="1" applyAlignment="1">
      <alignment horizontal="left" vertical="center" wrapText="1"/>
    </xf>
    <xf numFmtId="0" fontId="0" fillId="5" borderId="64" xfId="0" applyFill="1" applyBorder="1" applyAlignment="1">
      <alignment horizontal="left" vertical="center" wrapText="1"/>
    </xf>
    <xf numFmtId="0" fontId="6" fillId="5" borderId="62" xfId="0" applyFont="1" applyFill="1" applyBorder="1" applyAlignment="1">
      <alignment wrapText="1"/>
    </xf>
    <xf numFmtId="0" fontId="12" fillId="5" borderId="87" xfId="0" applyFont="1" applyFill="1" applyBorder="1" applyAlignment="1">
      <alignment horizontal="left" vertical="center"/>
    </xf>
    <xf numFmtId="0" fontId="0" fillId="0" borderId="88" xfId="0" applyBorder="1" applyAlignment="1">
      <alignment vertical="center"/>
    </xf>
    <xf numFmtId="0" fontId="12" fillId="5" borderId="62" xfId="0" applyFont="1" applyFill="1" applyBorder="1" applyAlignment="1">
      <alignment wrapText="1"/>
    </xf>
    <xf numFmtId="0" fontId="12" fillId="5" borderId="53" xfId="0" applyFont="1" applyFill="1" applyBorder="1" applyAlignment="1">
      <alignment wrapText="1"/>
    </xf>
    <xf numFmtId="0" fontId="0" fillId="5" borderId="32" xfId="0" applyFill="1" applyBorder="1" applyAlignment="1">
      <alignment wrapText="1"/>
    </xf>
    <xf numFmtId="0" fontId="0" fillId="5" borderId="42" xfId="0" applyFill="1" applyBorder="1" applyAlignment="1">
      <alignment wrapText="1"/>
    </xf>
    <xf numFmtId="0" fontId="12" fillId="5" borderId="62" xfId="0" applyFont="1" applyFill="1" applyBorder="1" applyAlignment="1">
      <alignment horizontal="left" vertical="center"/>
    </xf>
    <xf numFmtId="0" fontId="0" fillId="5" borderId="63" xfId="0" applyFill="1" applyBorder="1" applyAlignment="1">
      <alignment horizontal="left" vertical="center"/>
    </xf>
    <xf numFmtId="0" fontId="0" fillId="5" borderId="64" xfId="0" applyFill="1" applyBorder="1" applyAlignment="1">
      <alignment horizontal="left" vertical="center"/>
    </xf>
    <xf numFmtId="0" fontId="12" fillId="5" borderId="62" xfId="0" applyFont="1" applyFill="1" applyBorder="1" applyAlignment="1">
      <alignment vertical="center" wrapText="1"/>
    </xf>
    <xf numFmtId="0" fontId="11" fillId="10" borderId="15" xfId="0" applyFont="1" applyFill="1" applyBorder="1" applyAlignment="1">
      <alignment horizontal="center" vertical="center"/>
    </xf>
    <xf numFmtId="0" fontId="11" fillId="10" borderId="35" xfId="0" applyFont="1" applyFill="1" applyBorder="1" applyAlignment="1">
      <alignment horizontal="center" vertical="center"/>
    </xf>
    <xf numFmtId="0" fontId="6" fillId="12" borderId="53" xfId="0" applyFont="1" applyFill="1" applyBorder="1"/>
    <xf numFmtId="0" fontId="6" fillId="12" borderId="48" xfId="0" applyFont="1" applyFill="1" applyBorder="1"/>
    <xf numFmtId="0" fontId="11" fillId="9" borderId="20" xfId="0" applyFont="1" applyFill="1" applyBorder="1" applyAlignment="1">
      <alignment horizontal="center" vertical="center"/>
    </xf>
    <xf numFmtId="0" fontId="12" fillId="12" borderId="53" xfId="0" applyFont="1" applyFill="1" applyBorder="1"/>
    <xf numFmtId="0" fontId="6" fillId="12" borderId="49" xfId="0" applyFont="1" applyFill="1" applyBorder="1"/>
    <xf numFmtId="0" fontId="6" fillId="12" borderId="54" xfId="0" applyFont="1" applyFill="1" applyBorder="1"/>
    <xf numFmtId="0" fontId="6" fillId="12" borderId="41" xfId="0" applyFont="1" applyFill="1" applyBorder="1"/>
    <xf numFmtId="0" fontId="11" fillId="10" borderId="28" xfId="0" applyFont="1" applyFill="1" applyBorder="1" applyAlignment="1">
      <alignment horizontal="center" vertical="center"/>
    </xf>
    <xf numFmtId="0" fontId="12" fillId="0" borderId="62" xfId="0" applyFont="1" applyBorder="1" applyAlignment="1">
      <alignment wrapText="1"/>
    </xf>
    <xf numFmtId="0" fontId="12" fillId="0" borderId="63" xfId="0" applyFont="1" applyBorder="1" applyAlignment="1">
      <alignment wrapText="1"/>
    </xf>
    <xf numFmtId="0" fontId="12" fillId="5" borderId="22" xfId="0" applyFont="1" applyFill="1" applyBorder="1" applyAlignment="1">
      <alignment horizontal="left"/>
    </xf>
    <xf numFmtId="0" fontId="0" fillId="0" borderId="22" xfId="0" applyBorder="1" applyAlignment="1">
      <alignment horizontal="left"/>
    </xf>
    <xf numFmtId="0" fontId="18" fillId="2" borderId="23" xfId="2" applyFont="1" applyFill="1" applyBorder="1" applyAlignment="1" applyProtection="1">
      <alignment horizontal="center"/>
    </xf>
    <xf numFmtId="0" fontId="18" fillId="0" borderId="35" xfId="2" applyFont="1" applyBorder="1" applyAlignment="1" applyProtection="1">
      <alignment horizontal="center"/>
    </xf>
    <xf numFmtId="0" fontId="18" fillId="0" borderId="24" xfId="2" applyFont="1" applyBorder="1" applyAlignment="1" applyProtection="1">
      <alignment horizontal="center"/>
    </xf>
    <xf numFmtId="0" fontId="11" fillId="9" borderId="23" xfId="0" applyFont="1" applyFill="1" applyBorder="1"/>
    <xf numFmtId="0" fontId="2" fillId="9" borderId="35" xfId="0" applyFont="1" applyFill="1" applyBorder="1"/>
    <xf numFmtId="0" fontId="2" fillId="9" borderId="24" xfId="0" applyFont="1" applyFill="1" applyBorder="1"/>
    <xf numFmtId="0" fontId="11" fillId="8" borderId="23" xfId="0" applyFont="1" applyFill="1" applyBorder="1"/>
    <xf numFmtId="0" fontId="2" fillId="8" borderId="35" xfId="0" applyFont="1" applyFill="1" applyBorder="1"/>
    <xf numFmtId="0" fontId="2" fillId="8" borderId="24" xfId="0" applyFont="1" applyFill="1" applyBorder="1"/>
    <xf numFmtId="0" fontId="0" fillId="0" borderId="1" xfId="0"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0" fillId="0" borderId="56" xfId="0" applyBorder="1" applyAlignment="1">
      <alignment horizontal="center" wrapText="1"/>
    </xf>
    <xf numFmtId="0" fontId="0" fillId="0" borderId="57" xfId="0" applyBorder="1" applyAlignment="1">
      <alignment horizontal="center" wrapText="1"/>
    </xf>
  </cellXfs>
  <cellStyles count="3">
    <cellStyle name="Currency" xfId="1" builtinId="4"/>
    <cellStyle name="Hyperlink" xfId="2" builtinId="8"/>
    <cellStyle name="Normal" xfId="0" builtinId="0"/>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ts.iup.edu\user\mcnickle\AppData\Roaming\Microsoft\Excel\2016%20Employee%20Benefits%20Cost%20Calculator%20FT%20AFSCME,%20SCUPA%20&amp;%20PSSU%20-%20Copy%20(version%20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1. Healthcare Coverage FT"/>
      <sheetName val="2. Retirement"/>
      <sheetName val="3. VGLI"/>
      <sheetName val="4. AD&amp;D"/>
      <sheetName val="VGLI Rate Table"/>
      <sheetName val="VGLI Amounts"/>
      <sheetName val="5. LTD"/>
    </sheetNames>
    <sheetDataSet>
      <sheetData sheetId="0"/>
      <sheetData sheetId="1"/>
      <sheetData sheetId="2"/>
      <sheetData sheetId="3"/>
      <sheetData sheetId="4"/>
      <sheetData sheetId="5">
        <row r="41">
          <cell r="A41">
            <v>0</v>
          </cell>
          <cell r="B41">
            <v>0</v>
          </cell>
        </row>
        <row r="42">
          <cell r="A42">
            <v>5000</v>
          </cell>
          <cell r="B42">
            <v>0.12</v>
          </cell>
        </row>
        <row r="43">
          <cell r="A43">
            <v>10000</v>
          </cell>
          <cell r="B43">
            <v>0.24</v>
          </cell>
        </row>
      </sheetData>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passhe.edu/inside/HR/syshr/healthcare/Pages/PEBTF.aspx" TargetMode="External"/><Relationship Id="rId1" Type="http://schemas.openxmlformats.org/officeDocument/2006/relationships/hyperlink" Target="http://www.passhe.edu/inside/hr/syshr/Pages/benefit.aspx?g=afscme&amp;a=medical"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passhe.edu/inside/HR/syshr/healthcare/Pages/PEBTF.aspx" TargetMode="External"/><Relationship Id="rId1" Type="http://schemas.openxmlformats.org/officeDocument/2006/relationships/hyperlink" Target="http://www.passhe.edu/inside/hr/syshr/Pages/benefit.aspx?g=afscme&amp;a=medica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passhe.edu/inside/HR/syshr/retirement/Pages/default.aspx" TargetMode="Externa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5.bin"/><Relationship Id="rId1" Type="http://schemas.openxmlformats.org/officeDocument/2006/relationships/hyperlink" Target="https://www.passhe.edu/inside/HR/syshr/insurance/Pages/vglip.aspx" TargetMode="External"/><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6.bin"/><Relationship Id="rId1" Type="http://schemas.openxmlformats.org/officeDocument/2006/relationships/hyperlink" Target="https://www.passhe.edu/inside/HR/syshr/insurance/Pages/ADD.aspx" TargetMode="External"/><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passhe.edu/inside/HR/syshr/insurance/Pages/ltd.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L43"/>
  <sheetViews>
    <sheetView showRowColHeaders="0" topLeftCell="A29" workbookViewId="0">
      <selection activeCell="A31" sqref="A1:A1048576"/>
    </sheetView>
  </sheetViews>
  <sheetFormatPr defaultColWidth="9.1796875" defaultRowHeight="16" x14ac:dyDescent="0.4"/>
  <cols>
    <col min="1" max="1" width="2.26953125" style="208" customWidth="1"/>
    <col min="2" max="2" width="10.7265625" style="208" customWidth="1"/>
    <col min="3" max="10" width="9.1796875" style="208"/>
    <col min="11" max="11" width="74.453125" style="208" customWidth="1"/>
    <col min="12" max="12" width="2.26953125" style="208" customWidth="1"/>
    <col min="13" max="16384" width="9.1796875" style="208"/>
  </cols>
  <sheetData>
    <row r="1" spans="1:12" ht="19" x14ac:dyDescent="0.5">
      <c r="A1" s="213"/>
      <c r="B1" s="248" t="s">
        <v>132</v>
      </c>
      <c r="C1" s="249"/>
      <c r="D1" s="249"/>
      <c r="E1" s="249"/>
      <c r="F1" s="249"/>
      <c r="G1" s="249"/>
      <c r="H1" s="249"/>
      <c r="I1" s="249"/>
      <c r="J1" s="249"/>
      <c r="K1" s="249"/>
      <c r="L1" s="213"/>
    </row>
    <row r="2" spans="1:12" x14ac:dyDescent="0.4">
      <c r="A2" s="213"/>
      <c r="B2" s="240" t="s">
        <v>137</v>
      </c>
      <c r="C2" s="240"/>
      <c r="D2" s="240"/>
      <c r="E2" s="240"/>
      <c r="F2" s="240"/>
      <c r="G2" s="240"/>
      <c r="H2" s="240"/>
      <c r="I2" s="240"/>
      <c r="J2" s="240"/>
      <c r="K2" s="240"/>
      <c r="L2" s="213"/>
    </row>
    <row r="3" spans="1:12" ht="33.75" customHeight="1" x14ac:dyDescent="0.4">
      <c r="A3" s="213"/>
      <c r="B3" s="243" t="s">
        <v>36</v>
      </c>
      <c r="C3" s="242"/>
      <c r="D3" s="242"/>
      <c r="E3" s="242"/>
      <c r="F3" s="242"/>
      <c r="G3" s="242"/>
      <c r="H3" s="242"/>
      <c r="I3" s="242"/>
      <c r="J3" s="242"/>
      <c r="K3" s="242"/>
      <c r="L3" s="213"/>
    </row>
    <row r="4" spans="1:12" x14ac:dyDescent="0.4">
      <c r="A4" s="213"/>
      <c r="B4" s="211" t="s">
        <v>146</v>
      </c>
      <c r="C4" s="245" t="s">
        <v>150</v>
      </c>
      <c r="D4" s="246"/>
      <c r="E4" s="246"/>
      <c r="F4" s="246"/>
      <c r="G4" s="246"/>
      <c r="H4" s="246"/>
      <c r="I4" s="246"/>
      <c r="J4" s="246"/>
      <c r="K4" s="247"/>
      <c r="L4" s="213"/>
    </row>
    <row r="5" spans="1:12" ht="29.5" customHeight="1" x14ac:dyDescent="0.4">
      <c r="A5" s="213"/>
      <c r="B5" s="212" t="s">
        <v>147</v>
      </c>
      <c r="C5" s="250" t="s">
        <v>148</v>
      </c>
      <c r="D5" s="251"/>
      <c r="E5" s="251"/>
      <c r="F5" s="251"/>
      <c r="G5" s="251"/>
      <c r="H5" s="251"/>
      <c r="I5" s="251"/>
      <c r="J5" s="251"/>
      <c r="K5" s="252"/>
      <c r="L5" s="213"/>
    </row>
    <row r="6" spans="1:12" x14ac:dyDescent="0.4">
      <c r="A6" s="213"/>
      <c r="B6" s="210" t="s">
        <v>42</v>
      </c>
      <c r="C6" s="250" t="s">
        <v>151</v>
      </c>
      <c r="D6" s="253"/>
      <c r="E6" s="253"/>
      <c r="F6" s="253"/>
      <c r="G6" s="253"/>
      <c r="H6" s="253"/>
      <c r="I6" s="253"/>
      <c r="J6" s="253"/>
      <c r="K6" s="254"/>
      <c r="L6" s="213"/>
    </row>
    <row r="7" spans="1:12" x14ac:dyDescent="0.4">
      <c r="A7" s="213"/>
      <c r="B7" s="240" t="s">
        <v>138</v>
      </c>
      <c r="C7" s="240"/>
      <c r="D7" s="240"/>
      <c r="E7" s="240"/>
      <c r="F7" s="240"/>
      <c r="G7" s="240"/>
      <c r="H7" s="240"/>
      <c r="I7" s="240"/>
      <c r="J7" s="240"/>
      <c r="K7" s="240"/>
      <c r="L7" s="213"/>
    </row>
    <row r="8" spans="1:12" ht="33.75" customHeight="1" x14ac:dyDescent="0.4">
      <c r="A8" s="213"/>
      <c r="B8" s="243" t="s">
        <v>36</v>
      </c>
      <c r="C8" s="242"/>
      <c r="D8" s="242"/>
      <c r="E8" s="242"/>
      <c r="F8" s="242"/>
      <c r="G8" s="242"/>
      <c r="H8" s="242"/>
      <c r="I8" s="242"/>
      <c r="J8" s="242"/>
      <c r="K8" s="242"/>
      <c r="L8" s="213"/>
    </row>
    <row r="9" spans="1:12" x14ac:dyDescent="0.4">
      <c r="A9" s="213"/>
      <c r="B9" s="211" t="s">
        <v>146</v>
      </c>
      <c r="C9" s="245" t="s">
        <v>139</v>
      </c>
      <c r="D9" s="246"/>
      <c r="E9" s="246"/>
      <c r="F9" s="246"/>
      <c r="G9" s="246"/>
      <c r="H9" s="246"/>
      <c r="I9" s="246"/>
      <c r="J9" s="246"/>
      <c r="K9" s="247"/>
      <c r="L9" s="213"/>
    </row>
    <row r="10" spans="1:12" ht="29.5" customHeight="1" x14ac:dyDescent="0.4">
      <c r="A10" s="213"/>
      <c r="B10" s="212" t="s">
        <v>147</v>
      </c>
      <c r="C10" s="250" t="s">
        <v>148</v>
      </c>
      <c r="D10" s="251"/>
      <c r="E10" s="251"/>
      <c r="F10" s="251"/>
      <c r="G10" s="251"/>
      <c r="H10" s="251"/>
      <c r="I10" s="251"/>
      <c r="J10" s="251"/>
      <c r="K10" s="252"/>
      <c r="L10" s="213"/>
    </row>
    <row r="11" spans="1:12" x14ac:dyDescent="0.4">
      <c r="A11" s="213"/>
      <c r="B11" s="210" t="s">
        <v>42</v>
      </c>
      <c r="C11" s="250" t="s">
        <v>149</v>
      </c>
      <c r="D11" s="253"/>
      <c r="E11" s="253"/>
      <c r="F11" s="253"/>
      <c r="G11" s="253"/>
      <c r="H11" s="253"/>
      <c r="I11" s="253"/>
      <c r="J11" s="253"/>
      <c r="K11" s="254"/>
      <c r="L11" s="213"/>
    </row>
    <row r="12" spans="1:12" ht="16.5" customHeight="1" x14ac:dyDescent="0.4">
      <c r="A12" s="213"/>
      <c r="B12" s="240" t="s">
        <v>43</v>
      </c>
      <c r="C12" s="240"/>
      <c r="D12" s="240"/>
      <c r="E12" s="240"/>
      <c r="F12" s="240"/>
      <c r="G12" s="240"/>
      <c r="H12" s="240"/>
      <c r="I12" s="240"/>
      <c r="J12" s="240"/>
      <c r="K12" s="240"/>
      <c r="L12" s="213"/>
    </row>
    <row r="13" spans="1:12" ht="35.25" customHeight="1" x14ac:dyDescent="0.4">
      <c r="A13" s="213"/>
      <c r="B13" s="243" t="s">
        <v>37</v>
      </c>
      <c r="C13" s="242"/>
      <c r="D13" s="242"/>
      <c r="E13" s="242"/>
      <c r="F13" s="242"/>
      <c r="G13" s="242"/>
      <c r="H13" s="242"/>
      <c r="I13" s="242"/>
      <c r="J13" s="242"/>
      <c r="K13" s="242"/>
      <c r="L13" s="213"/>
    </row>
    <row r="14" spans="1:12" x14ac:dyDescent="0.4">
      <c r="A14" s="213"/>
      <c r="B14" s="209" t="s">
        <v>38</v>
      </c>
      <c r="C14" s="238" t="s">
        <v>139</v>
      </c>
      <c r="D14" s="239"/>
      <c r="E14" s="239"/>
      <c r="F14" s="239"/>
      <c r="G14" s="239"/>
      <c r="H14" s="239"/>
      <c r="I14" s="239"/>
      <c r="J14" s="239"/>
      <c r="K14" s="239"/>
      <c r="L14" s="213"/>
    </row>
    <row r="15" spans="1:12" x14ac:dyDescent="0.4">
      <c r="A15" s="213"/>
      <c r="B15" s="209" t="s">
        <v>32</v>
      </c>
      <c r="C15" s="238" t="s">
        <v>44</v>
      </c>
      <c r="D15" s="239"/>
      <c r="E15" s="239"/>
      <c r="F15" s="239"/>
      <c r="G15" s="239"/>
      <c r="H15" s="239"/>
      <c r="I15" s="239"/>
      <c r="J15" s="239"/>
      <c r="K15" s="239"/>
      <c r="L15" s="213"/>
    </row>
    <row r="16" spans="1:12" x14ac:dyDescent="0.4">
      <c r="A16" s="213"/>
      <c r="B16" s="240" t="s">
        <v>30</v>
      </c>
      <c r="C16" s="240"/>
      <c r="D16" s="240"/>
      <c r="E16" s="240"/>
      <c r="F16" s="240"/>
      <c r="G16" s="240"/>
      <c r="H16" s="240"/>
      <c r="I16" s="240"/>
      <c r="J16" s="240"/>
      <c r="K16" s="240"/>
      <c r="L16" s="213"/>
    </row>
    <row r="17" spans="1:12" x14ac:dyDescent="0.4">
      <c r="A17" s="213"/>
      <c r="B17" s="243" t="s">
        <v>56</v>
      </c>
      <c r="C17" s="243"/>
      <c r="D17" s="243"/>
      <c r="E17" s="243"/>
      <c r="F17" s="243"/>
      <c r="G17" s="243"/>
      <c r="H17" s="243"/>
      <c r="I17" s="243"/>
      <c r="J17" s="243"/>
      <c r="K17" s="243"/>
      <c r="L17" s="213"/>
    </row>
    <row r="18" spans="1:12" x14ac:dyDescent="0.4">
      <c r="A18" s="213"/>
      <c r="B18" s="210" t="s">
        <v>31</v>
      </c>
      <c r="C18" s="241" t="s">
        <v>139</v>
      </c>
      <c r="D18" s="242"/>
      <c r="E18" s="242"/>
      <c r="F18" s="242"/>
      <c r="G18" s="242"/>
      <c r="H18" s="242"/>
      <c r="I18" s="242"/>
      <c r="J18" s="242"/>
      <c r="K18" s="242"/>
      <c r="L18" s="213"/>
    </row>
    <row r="19" spans="1:12" x14ac:dyDescent="0.4">
      <c r="A19" s="213"/>
      <c r="B19" s="209" t="s">
        <v>32</v>
      </c>
      <c r="C19" s="245" t="s">
        <v>40</v>
      </c>
      <c r="D19" s="246"/>
      <c r="E19" s="246"/>
      <c r="F19" s="246"/>
      <c r="G19" s="246"/>
      <c r="H19" s="246"/>
      <c r="I19" s="246"/>
      <c r="J19" s="246"/>
      <c r="K19" s="247"/>
      <c r="L19" s="213"/>
    </row>
    <row r="20" spans="1:12" x14ac:dyDescent="0.4">
      <c r="A20" s="213"/>
      <c r="B20" s="209" t="s">
        <v>34</v>
      </c>
      <c r="C20" s="238" t="s">
        <v>33</v>
      </c>
      <c r="D20" s="239"/>
      <c r="E20" s="239"/>
      <c r="F20" s="239"/>
      <c r="G20" s="239"/>
      <c r="H20" s="239"/>
      <c r="I20" s="239"/>
      <c r="J20" s="239"/>
      <c r="K20" s="239"/>
      <c r="L20" s="213"/>
    </row>
    <row r="21" spans="1:12" x14ac:dyDescent="0.4">
      <c r="A21" s="213"/>
      <c r="B21" s="209" t="s">
        <v>35</v>
      </c>
      <c r="C21" s="245" t="s">
        <v>140</v>
      </c>
      <c r="D21" s="246"/>
      <c r="E21" s="246"/>
      <c r="F21" s="246"/>
      <c r="G21" s="246"/>
      <c r="H21" s="246"/>
      <c r="I21" s="246"/>
      <c r="J21" s="246"/>
      <c r="K21" s="247"/>
      <c r="L21" s="213"/>
    </row>
    <row r="22" spans="1:12" x14ac:dyDescent="0.4">
      <c r="A22" s="213"/>
      <c r="B22" s="209" t="s">
        <v>46</v>
      </c>
      <c r="C22" s="211" t="s">
        <v>45</v>
      </c>
      <c r="D22" s="211"/>
      <c r="E22" s="211"/>
      <c r="F22" s="211"/>
      <c r="G22" s="211"/>
      <c r="H22" s="211"/>
      <c r="I22" s="211"/>
      <c r="J22" s="211"/>
      <c r="K22" s="211"/>
      <c r="L22" s="213"/>
    </row>
    <row r="23" spans="1:12" x14ac:dyDescent="0.4">
      <c r="A23" s="213"/>
      <c r="B23" s="209" t="s">
        <v>47</v>
      </c>
      <c r="C23" s="245" t="s">
        <v>41</v>
      </c>
      <c r="D23" s="246"/>
      <c r="E23" s="246"/>
      <c r="F23" s="246"/>
      <c r="G23" s="246"/>
      <c r="H23" s="246"/>
      <c r="I23" s="246"/>
      <c r="J23" s="246"/>
      <c r="K23" s="247"/>
      <c r="L23" s="213"/>
    </row>
    <row r="24" spans="1:12" x14ac:dyDescent="0.4">
      <c r="A24" s="213"/>
      <c r="B24" s="209" t="s">
        <v>48</v>
      </c>
      <c r="C24" s="245" t="s">
        <v>141</v>
      </c>
      <c r="D24" s="246"/>
      <c r="E24" s="246"/>
      <c r="F24" s="246"/>
      <c r="G24" s="246"/>
      <c r="H24" s="246"/>
      <c r="I24" s="246"/>
      <c r="J24" s="246"/>
      <c r="K24" s="247"/>
      <c r="L24" s="213"/>
    </row>
    <row r="25" spans="1:12" x14ac:dyDescent="0.4">
      <c r="A25" s="213"/>
      <c r="B25" s="209" t="s">
        <v>50</v>
      </c>
      <c r="C25" s="238" t="s">
        <v>142</v>
      </c>
      <c r="D25" s="239"/>
      <c r="E25" s="239"/>
      <c r="F25" s="239"/>
      <c r="G25" s="239"/>
      <c r="H25" s="239"/>
      <c r="I25" s="239"/>
      <c r="J25" s="239"/>
      <c r="K25" s="239"/>
      <c r="L25" s="213"/>
    </row>
    <row r="26" spans="1:12" x14ac:dyDescent="0.4">
      <c r="A26" s="213"/>
      <c r="B26" s="209" t="s">
        <v>51</v>
      </c>
      <c r="C26" s="211" t="s">
        <v>49</v>
      </c>
      <c r="D26" s="211"/>
      <c r="E26" s="211"/>
      <c r="F26" s="211"/>
      <c r="G26" s="211"/>
      <c r="H26" s="211"/>
      <c r="I26" s="211"/>
      <c r="J26" s="211"/>
      <c r="K26" s="211"/>
      <c r="L26" s="213"/>
    </row>
    <row r="27" spans="1:12" x14ac:dyDescent="0.4">
      <c r="A27" s="213"/>
      <c r="B27" s="209" t="s">
        <v>52</v>
      </c>
      <c r="C27" s="238" t="s">
        <v>143</v>
      </c>
      <c r="D27" s="239"/>
      <c r="E27" s="239"/>
      <c r="F27" s="239"/>
      <c r="G27" s="239"/>
      <c r="H27" s="239"/>
      <c r="I27" s="239"/>
      <c r="J27" s="239"/>
      <c r="K27" s="239"/>
      <c r="L27" s="213"/>
    </row>
    <row r="28" spans="1:12" x14ac:dyDescent="0.4">
      <c r="A28" s="213"/>
      <c r="B28" s="209" t="s">
        <v>54</v>
      </c>
      <c r="C28" s="211" t="s">
        <v>53</v>
      </c>
      <c r="D28" s="211"/>
      <c r="E28" s="211"/>
      <c r="F28" s="211"/>
      <c r="G28" s="211"/>
      <c r="H28" s="211"/>
      <c r="I28" s="211"/>
      <c r="J28" s="211"/>
      <c r="K28" s="211"/>
      <c r="L28" s="213"/>
    </row>
    <row r="29" spans="1:12" x14ac:dyDescent="0.4">
      <c r="A29" s="213"/>
      <c r="B29" s="209" t="s">
        <v>100</v>
      </c>
      <c r="C29" s="245" t="s">
        <v>55</v>
      </c>
      <c r="D29" s="246"/>
      <c r="E29" s="246"/>
      <c r="F29" s="246"/>
      <c r="G29" s="246"/>
      <c r="H29" s="246"/>
      <c r="I29" s="246"/>
      <c r="J29" s="246"/>
      <c r="K29" s="247"/>
      <c r="L29" s="213"/>
    </row>
    <row r="30" spans="1:12" ht="16.5" customHeight="1" x14ac:dyDescent="0.4">
      <c r="A30" s="213"/>
      <c r="B30" s="240" t="s">
        <v>39</v>
      </c>
      <c r="C30" s="240"/>
      <c r="D30" s="240"/>
      <c r="E30" s="240"/>
      <c r="F30" s="240"/>
      <c r="G30" s="240"/>
      <c r="H30" s="240"/>
      <c r="I30" s="240"/>
      <c r="J30" s="240"/>
      <c r="K30" s="240"/>
      <c r="L30" s="213"/>
    </row>
    <row r="31" spans="1:12" x14ac:dyDescent="0.4">
      <c r="A31" s="213"/>
      <c r="B31" s="244" t="s">
        <v>57</v>
      </c>
      <c r="C31" s="244"/>
      <c r="D31" s="244"/>
      <c r="E31" s="244"/>
      <c r="F31" s="244"/>
      <c r="G31" s="244"/>
      <c r="H31" s="244"/>
      <c r="I31" s="244"/>
      <c r="J31" s="244"/>
      <c r="K31" s="244"/>
      <c r="L31" s="213"/>
    </row>
    <row r="32" spans="1:12" x14ac:dyDescent="0.4">
      <c r="A32" s="213"/>
      <c r="B32" s="210" t="s">
        <v>31</v>
      </c>
      <c r="C32" s="241" t="s">
        <v>139</v>
      </c>
      <c r="D32" s="242"/>
      <c r="E32" s="242"/>
      <c r="F32" s="242"/>
      <c r="G32" s="242"/>
      <c r="H32" s="242"/>
      <c r="I32" s="242"/>
      <c r="J32" s="242"/>
      <c r="K32" s="242"/>
      <c r="L32" s="213"/>
    </row>
    <row r="33" spans="1:12" x14ac:dyDescent="0.4">
      <c r="A33" s="213"/>
      <c r="B33" s="209" t="s">
        <v>32</v>
      </c>
      <c r="C33" s="238" t="s">
        <v>144</v>
      </c>
      <c r="D33" s="239"/>
      <c r="E33" s="239"/>
      <c r="F33" s="239"/>
      <c r="G33" s="239"/>
      <c r="H33" s="239"/>
      <c r="I33" s="239"/>
      <c r="J33" s="239"/>
      <c r="K33" s="239"/>
      <c r="L33" s="213"/>
    </row>
    <row r="34" spans="1:12" x14ac:dyDescent="0.4">
      <c r="A34" s="213"/>
      <c r="B34" s="209" t="s">
        <v>42</v>
      </c>
      <c r="C34" s="211" t="s">
        <v>58</v>
      </c>
      <c r="D34" s="211"/>
      <c r="E34" s="211"/>
      <c r="F34" s="211"/>
      <c r="G34" s="211"/>
      <c r="H34" s="211"/>
      <c r="I34" s="211"/>
      <c r="J34" s="211"/>
      <c r="K34" s="211"/>
      <c r="L34" s="213"/>
    </row>
    <row r="35" spans="1:12" x14ac:dyDescent="0.4">
      <c r="A35" s="213"/>
      <c r="B35" s="209" t="s">
        <v>35</v>
      </c>
      <c r="C35" s="238" t="s">
        <v>145</v>
      </c>
      <c r="D35" s="239"/>
      <c r="E35" s="239"/>
      <c r="F35" s="239"/>
      <c r="G35" s="239"/>
      <c r="H35" s="239"/>
      <c r="I35" s="239"/>
      <c r="J35" s="239"/>
      <c r="K35" s="239"/>
      <c r="L35" s="213"/>
    </row>
    <row r="36" spans="1:12" x14ac:dyDescent="0.4">
      <c r="A36" s="213"/>
      <c r="B36" s="209" t="s">
        <v>46</v>
      </c>
      <c r="C36" s="211" t="s">
        <v>59</v>
      </c>
      <c r="D36" s="211"/>
      <c r="E36" s="211"/>
      <c r="F36" s="211"/>
      <c r="G36" s="211"/>
      <c r="H36" s="211"/>
      <c r="I36" s="211"/>
      <c r="J36" s="211"/>
      <c r="K36" s="211"/>
      <c r="L36" s="213"/>
    </row>
    <row r="37" spans="1:12" x14ac:dyDescent="0.4">
      <c r="A37" s="213"/>
      <c r="B37" s="209" t="s">
        <v>47</v>
      </c>
      <c r="C37" s="238" t="s">
        <v>143</v>
      </c>
      <c r="D37" s="239"/>
      <c r="E37" s="239"/>
      <c r="F37" s="239"/>
      <c r="G37" s="239"/>
      <c r="H37" s="239"/>
      <c r="I37" s="239"/>
      <c r="J37" s="239"/>
      <c r="K37" s="239"/>
      <c r="L37" s="213"/>
    </row>
    <row r="38" spans="1:12" x14ac:dyDescent="0.4">
      <c r="A38" s="213"/>
      <c r="B38" s="209" t="s">
        <v>60</v>
      </c>
      <c r="C38" s="211" t="s">
        <v>61</v>
      </c>
      <c r="D38" s="211"/>
      <c r="E38" s="211"/>
      <c r="F38" s="211"/>
      <c r="G38" s="211"/>
      <c r="H38" s="211"/>
      <c r="I38" s="211"/>
      <c r="J38" s="211"/>
      <c r="K38" s="211"/>
      <c r="L38" s="213"/>
    </row>
    <row r="39" spans="1:12" x14ac:dyDescent="0.4">
      <c r="A39" s="213"/>
      <c r="B39" s="209" t="s">
        <v>50</v>
      </c>
      <c r="C39" s="245" t="s">
        <v>112</v>
      </c>
      <c r="D39" s="246"/>
      <c r="E39" s="246"/>
      <c r="F39" s="246"/>
      <c r="G39" s="246"/>
      <c r="H39" s="246"/>
      <c r="I39" s="246"/>
      <c r="J39" s="246"/>
      <c r="K39" s="247"/>
      <c r="L39" s="213"/>
    </row>
    <row r="40" spans="1:12" ht="15" customHeight="1" x14ac:dyDescent="0.4">
      <c r="A40" s="213"/>
      <c r="B40" s="240" t="s">
        <v>26</v>
      </c>
      <c r="C40" s="240"/>
      <c r="D40" s="240"/>
      <c r="E40" s="240"/>
      <c r="F40" s="240"/>
      <c r="G40" s="240"/>
      <c r="H40" s="240"/>
      <c r="I40" s="240"/>
      <c r="J40" s="240"/>
      <c r="K40" s="240"/>
      <c r="L40" s="213"/>
    </row>
    <row r="41" spans="1:12" ht="32.25" customHeight="1" x14ac:dyDescent="0.4">
      <c r="A41" s="213"/>
      <c r="B41" s="243" t="s">
        <v>62</v>
      </c>
      <c r="C41" s="243"/>
      <c r="D41" s="243"/>
      <c r="E41" s="243"/>
      <c r="F41" s="243"/>
      <c r="G41" s="243"/>
      <c r="H41" s="243"/>
      <c r="I41" s="243"/>
      <c r="J41" s="243"/>
      <c r="K41" s="243"/>
      <c r="L41" s="213"/>
    </row>
    <row r="42" spans="1:12" x14ac:dyDescent="0.4">
      <c r="A42" s="213"/>
      <c r="B42" s="209" t="s">
        <v>38</v>
      </c>
      <c r="C42" s="238" t="s">
        <v>139</v>
      </c>
      <c r="D42" s="239"/>
      <c r="E42" s="239"/>
      <c r="F42" s="239"/>
      <c r="G42" s="239"/>
      <c r="H42" s="239"/>
      <c r="I42" s="239"/>
      <c r="J42" s="239"/>
      <c r="K42" s="239"/>
      <c r="L42" s="213"/>
    </row>
    <row r="43" spans="1:12" x14ac:dyDescent="0.4">
      <c r="A43" s="213"/>
      <c r="B43" s="209" t="s">
        <v>32</v>
      </c>
      <c r="C43" s="211" t="s">
        <v>63</v>
      </c>
      <c r="D43" s="211"/>
      <c r="E43" s="211"/>
      <c r="F43" s="211"/>
      <c r="G43" s="211"/>
      <c r="H43" s="211"/>
      <c r="I43" s="211"/>
      <c r="J43" s="211"/>
      <c r="K43" s="211"/>
      <c r="L43" s="213"/>
    </row>
  </sheetData>
  <sheetProtection algorithmName="SHA-512" hashValue="xU9v11wt3tVKYWTcY3hu8np3eXBXljxW6S+uXL8QXLTbZzZ8jXVRTb17UJo4fAzD4mAcRr7idv3Axpd3m1u/DA==" saltValue="+I53hr7LlooORTkKc1T9jQ==" spinCount="100000" sheet="1" objects="1" scenarios="1" selectLockedCells="1" selectUnlockedCells="1"/>
  <mergeCells count="36">
    <mergeCell ref="C5:K5"/>
    <mergeCell ref="C6:K6"/>
    <mergeCell ref="C29:K29"/>
    <mergeCell ref="C24:K24"/>
    <mergeCell ref="C23:K23"/>
    <mergeCell ref="C21:K21"/>
    <mergeCell ref="C19:K19"/>
    <mergeCell ref="C27:K27"/>
    <mergeCell ref="C20:K20"/>
    <mergeCell ref="C25:K25"/>
    <mergeCell ref="B1:K1"/>
    <mergeCell ref="C18:K18"/>
    <mergeCell ref="B8:K8"/>
    <mergeCell ref="B7:K7"/>
    <mergeCell ref="B2:K2"/>
    <mergeCell ref="B12:K12"/>
    <mergeCell ref="B16:K16"/>
    <mergeCell ref="B3:K3"/>
    <mergeCell ref="B13:K13"/>
    <mergeCell ref="C15:K15"/>
    <mergeCell ref="C14:K14"/>
    <mergeCell ref="B17:K17"/>
    <mergeCell ref="C9:K9"/>
    <mergeCell ref="C10:K10"/>
    <mergeCell ref="C11:K11"/>
    <mergeCell ref="C4:K4"/>
    <mergeCell ref="C42:K42"/>
    <mergeCell ref="B30:K30"/>
    <mergeCell ref="C33:K33"/>
    <mergeCell ref="C35:K35"/>
    <mergeCell ref="C37:K37"/>
    <mergeCell ref="C32:K32"/>
    <mergeCell ref="B41:K41"/>
    <mergeCell ref="B31:K31"/>
    <mergeCell ref="B40:K40"/>
    <mergeCell ref="C39:K3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G55"/>
  <sheetViews>
    <sheetView showGridLines="0" showRowColHeaders="0" tabSelected="1" topLeftCell="A5" zoomScaleNormal="100" workbookViewId="0">
      <selection activeCell="C6" sqref="C6:D6"/>
    </sheetView>
  </sheetViews>
  <sheetFormatPr defaultColWidth="9.1796875" defaultRowHeight="16" x14ac:dyDescent="0.4"/>
  <cols>
    <col min="1" max="1" width="2.26953125" style="208" customWidth="1"/>
    <col min="2" max="2" width="52" style="9" customWidth="1"/>
    <col min="3" max="3" width="14.81640625" style="9" customWidth="1"/>
    <col min="4" max="4" width="3.81640625" style="9" customWidth="1"/>
    <col min="5" max="5" width="53.1796875" style="9" customWidth="1"/>
    <col min="6" max="6" width="16.54296875" style="9" customWidth="1"/>
    <col min="7" max="7" width="2.26953125" style="9" customWidth="1"/>
    <col min="8" max="253" width="9.1796875" style="9"/>
    <col min="254" max="254" width="24.81640625" style="9" customWidth="1"/>
    <col min="255" max="255" width="19.54296875" style="9" customWidth="1"/>
    <col min="256" max="256" width="8.7265625" style="9" customWidth="1"/>
    <col min="257" max="257" width="21.26953125" style="9" customWidth="1"/>
    <col min="258" max="258" width="11" style="9" customWidth="1"/>
    <col min="259" max="259" width="19.81640625" style="9" customWidth="1"/>
    <col min="260" max="260" width="8.7265625" style="9" customWidth="1"/>
    <col min="261" max="509" width="9.1796875" style="9"/>
    <col min="510" max="510" width="24.81640625" style="9" customWidth="1"/>
    <col min="511" max="511" width="19.54296875" style="9" customWidth="1"/>
    <col min="512" max="512" width="8.7265625" style="9" customWidth="1"/>
    <col min="513" max="513" width="21.26953125" style="9" customWidth="1"/>
    <col min="514" max="514" width="11" style="9" customWidth="1"/>
    <col min="515" max="515" width="19.81640625" style="9" customWidth="1"/>
    <col min="516" max="516" width="8.7265625" style="9" customWidth="1"/>
    <col min="517" max="765" width="9.1796875" style="9"/>
    <col min="766" max="766" width="24.81640625" style="9" customWidth="1"/>
    <col min="767" max="767" width="19.54296875" style="9" customWidth="1"/>
    <col min="768" max="768" width="8.7265625" style="9" customWidth="1"/>
    <col min="769" max="769" width="21.26953125" style="9" customWidth="1"/>
    <col min="770" max="770" width="11" style="9" customWidth="1"/>
    <col min="771" max="771" width="19.81640625" style="9" customWidth="1"/>
    <col min="772" max="772" width="8.7265625" style="9" customWidth="1"/>
    <col min="773" max="1021" width="9.1796875" style="9"/>
    <col min="1022" max="1022" width="24.81640625" style="9" customWidth="1"/>
    <col min="1023" max="1023" width="19.54296875" style="9" customWidth="1"/>
    <col min="1024" max="1024" width="8.7265625" style="9" customWidth="1"/>
    <col min="1025" max="1025" width="21.26953125" style="9" customWidth="1"/>
    <col min="1026" max="1026" width="11" style="9" customWidth="1"/>
    <col min="1027" max="1027" width="19.81640625" style="9" customWidth="1"/>
    <col min="1028" max="1028" width="8.7265625" style="9" customWidth="1"/>
    <col min="1029" max="1277" width="9.1796875" style="9"/>
    <col min="1278" max="1278" width="24.81640625" style="9" customWidth="1"/>
    <col min="1279" max="1279" width="19.54296875" style="9" customWidth="1"/>
    <col min="1280" max="1280" width="8.7265625" style="9" customWidth="1"/>
    <col min="1281" max="1281" width="21.26953125" style="9" customWidth="1"/>
    <col min="1282" max="1282" width="11" style="9" customWidth="1"/>
    <col min="1283" max="1283" width="19.81640625" style="9" customWidth="1"/>
    <col min="1284" max="1284" width="8.7265625" style="9" customWidth="1"/>
    <col min="1285" max="1533" width="9.1796875" style="9"/>
    <col min="1534" max="1534" width="24.81640625" style="9" customWidth="1"/>
    <col min="1535" max="1535" width="19.54296875" style="9" customWidth="1"/>
    <col min="1536" max="1536" width="8.7265625" style="9" customWidth="1"/>
    <col min="1537" max="1537" width="21.26953125" style="9" customWidth="1"/>
    <col min="1538" max="1538" width="11" style="9" customWidth="1"/>
    <col min="1539" max="1539" width="19.81640625" style="9" customWidth="1"/>
    <col min="1540" max="1540" width="8.7265625" style="9" customWidth="1"/>
    <col min="1541" max="1789" width="9.1796875" style="9"/>
    <col min="1790" max="1790" width="24.81640625" style="9" customWidth="1"/>
    <col min="1791" max="1791" width="19.54296875" style="9" customWidth="1"/>
    <col min="1792" max="1792" width="8.7265625" style="9" customWidth="1"/>
    <col min="1793" max="1793" width="21.26953125" style="9" customWidth="1"/>
    <col min="1794" max="1794" width="11" style="9" customWidth="1"/>
    <col min="1795" max="1795" width="19.81640625" style="9" customWidth="1"/>
    <col min="1796" max="1796" width="8.7265625" style="9" customWidth="1"/>
    <col min="1797" max="2045" width="9.1796875" style="9"/>
    <col min="2046" max="2046" width="24.81640625" style="9" customWidth="1"/>
    <col min="2047" max="2047" width="19.54296875" style="9" customWidth="1"/>
    <col min="2048" max="2048" width="8.7265625" style="9" customWidth="1"/>
    <col min="2049" max="2049" width="21.26953125" style="9" customWidth="1"/>
    <col min="2050" max="2050" width="11" style="9" customWidth="1"/>
    <col min="2051" max="2051" width="19.81640625" style="9" customWidth="1"/>
    <col min="2052" max="2052" width="8.7265625" style="9" customWidth="1"/>
    <col min="2053" max="2301" width="9.1796875" style="9"/>
    <col min="2302" max="2302" width="24.81640625" style="9" customWidth="1"/>
    <col min="2303" max="2303" width="19.54296875" style="9" customWidth="1"/>
    <col min="2304" max="2304" width="8.7265625" style="9" customWidth="1"/>
    <col min="2305" max="2305" width="21.26953125" style="9" customWidth="1"/>
    <col min="2306" max="2306" width="11" style="9" customWidth="1"/>
    <col min="2307" max="2307" width="19.81640625" style="9" customWidth="1"/>
    <col min="2308" max="2308" width="8.7265625" style="9" customWidth="1"/>
    <col min="2309" max="2557" width="9.1796875" style="9"/>
    <col min="2558" max="2558" width="24.81640625" style="9" customWidth="1"/>
    <col min="2559" max="2559" width="19.54296875" style="9" customWidth="1"/>
    <col min="2560" max="2560" width="8.7265625" style="9" customWidth="1"/>
    <col min="2561" max="2561" width="21.26953125" style="9" customWidth="1"/>
    <col min="2562" max="2562" width="11" style="9" customWidth="1"/>
    <col min="2563" max="2563" width="19.81640625" style="9" customWidth="1"/>
    <col min="2564" max="2564" width="8.7265625" style="9" customWidth="1"/>
    <col min="2565" max="2813" width="9.1796875" style="9"/>
    <col min="2814" max="2814" width="24.81640625" style="9" customWidth="1"/>
    <col min="2815" max="2815" width="19.54296875" style="9" customWidth="1"/>
    <col min="2816" max="2816" width="8.7265625" style="9" customWidth="1"/>
    <col min="2817" max="2817" width="21.26953125" style="9" customWidth="1"/>
    <col min="2818" max="2818" width="11" style="9" customWidth="1"/>
    <col min="2819" max="2819" width="19.81640625" style="9" customWidth="1"/>
    <col min="2820" max="2820" width="8.7265625" style="9" customWidth="1"/>
    <col min="2821" max="3069" width="9.1796875" style="9"/>
    <col min="3070" max="3070" width="24.81640625" style="9" customWidth="1"/>
    <col min="3071" max="3071" width="19.54296875" style="9" customWidth="1"/>
    <col min="3072" max="3072" width="8.7265625" style="9" customWidth="1"/>
    <col min="3073" max="3073" width="21.26953125" style="9" customWidth="1"/>
    <col min="3074" max="3074" width="11" style="9" customWidth="1"/>
    <col min="3075" max="3075" width="19.81640625" style="9" customWidth="1"/>
    <col min="3076" max="3076" width="8.7265625" style="9" customWidth="1"/>
    <col min="3077" max="3325" width="9.1796875" style="9"/>
    <col min="3326" max="3326" width="24.81640625" style="9" customWidth="1"/>
    <col min="3327" max="3327" width="19.54296875" style="9" customWidth="1"/>
    <col min="3328" max="3328" width="8.7265625" style="9" customWidth="1"/>
    <col min="3329" max="3329" width="21.26953125" style="9" customWidth="1"/>
    <col min="3330" max="3330" width="11" style="9" customWidth="1"/>
    <col min="3331" max="3331" width="19.81640625" style="9" customWidth="1"/>
    <col min="3332" max="3332" width="8.7265625" style="9" customWidth="1"/>
    <col min="3333" max="3581" width="9.1796875" style="9"/>
    <col min="3582" max="3582" width="24.81640625" style="9" customWidth="1"/>
    <col min="3583" max="3583" width="19.54296875" style="9" customWidth="1"/>
    <col min="3584" max="3584" width="8.7265625" style="9" customWidth="1"/>
    <col min="3585" max="3585" width="21.26953125" style="9" customWidth="1"/>
    <col min="3586" max="3586" width="11" style="9" customWidth="1"/>
    <col min="3587" max="3587" width="19.81640625" style="9" customWidth="1"/>
    <col min="3588" max="3588" width="8.7265625" style="9" customWidth="1"/>
    <col min="3589" max="3837" width="9.1796875" style="9"/>
    <col min="3838" max="3838" width="24.81640625" style="9" customWidth="1"/>
    <col min="3839" max="3839" width="19.54296875" style="9" customWidth="1"/>
    <col min="3840" max="3840" width="8.7265625" style="9" customWidth="1"/>
    <col min="3841" max="3841" width="21.26953125" style="9" customWidth="1"/>
    <col min="3842" max="3842" width="11" style="9" customWidth="1"/>
    <col min="3843" max="3843" width="19.81640625" style="9" customWidth="1"/>
    <col min="3844" max="3844" width="8.7265625" style="9" customWidth="1"/>
    <col min="3845" max="4093" width="9.1796875" style="9"/>
    <col min="4094" max="4094" width="24.81640625" style="9" customWidth="1"/>
    <col min="4095" max="4095" width="19.54296875" style="9" customWidth="1"/>
    <col min="4096" max="4096" width="8.7265625" style="9" customWidth="1"/>
    <col min="4097" max="4097" width="21.26953125" style="9" customWidth="1"/>
    <col min="4098" max="4098" width="11" style="9" customWidth="1"/>
    <col min="4099" max="4099" width="19.81640625" style="9" customWidth="1"/>
    <col min="4100" max="4100" width="8.7265625" style="9" customWidth="1"/>
    <col min="4101" max="4349" width="9.1796875" style="9"/>
    <col min="4350" max="4350" width="24.81640625" style="9" customWidth="1"/>
    <col min="4351" max="4351" width="19.54296875" style="9" customWidth="1"/>
    <col min="4352" max="4352" width="8.7265625" style="9" customWidth="1"/>
    <col min="4353" max="4353" width="21.26953125" style="9" customWidth="1"/>
    <col min="4354" max="4354" width="11" style="9" customWidth="1"/>
    <col min="4355" max="4355" width="19.81640625" style="9" customWidth="1"/>
    <col min="4356" max="4356" width="8.7265625" style="9" customWidth="1"/>
    <col min="4357" max="4605" width="9.1796875" style="9"/>
    <col min="4606" max="4606" width="24.81640625" style="9" customWidth="1"/>
    <col min="4607" max="4607" width="19.54296875" style="9" customWidth="1"/>
    <col min="4608" max="4608" width="8.7265625" style="9" customWidth="1"/>
    <col min="4609" max="4609" width="21.26953125" style="9" customWidth="1"/>
    <col min="4610" max="4610" width="11" style="9" customWidth="1"/>
    <col min="4611" max="4611" width="19.81640625" style="9" customWidth="1"/>
    <col min="4612" max="4612" width="8.7265625" style="9" customWidth="1"/>
    <col min="4613" max="4861" width="9.1796875" style="9"/>
    <col min="4862" max="4862" width="24.81640625" style="9" customWidth="1"/>
    <col min="4863" max="4863" width="19.54296875" style="9" customWidth="1"/>
    <col min="4864" max="4864" width="8.7265625" style="9" customWidth="1"/>
    <col min="4865" max="4865" width="21.26953125" style="9" customWidth="1"/>
    <col min="4866" max="4866" width="11" style="9" customWidth="1"/>
    <col min="4867" max="4867" width="19.81640625" style="9" customWidth="1"/>
    <col min="4868" max="4868" width="8.7265625" style="9" customWidth="1"/>
    <col min="4869" max="5117" width="9.1796875" style="9"/>
    <col min="5118" max="5118" width="24.81640625" style="9" customWidth="1"/>
    <col min="5119" max="5119" width="19.54296875" style="9" customWidth="1"/>
    <col min="5120" max="5120" width="8.7265625" style="9" customWidth="1"/>
    <col min="5121" max="5121" width="21.26953125" style="9" customWidth="1"/>
    <col min="5122" max="5122" width="11" style="9" customWidth="1"/>
    <col min="5123" max="5123" width="19.81640625" style="9" customWidth="1"/>
    <col min="5124" max="5124" width="8.7265625" style="9" customWidth="1"/>
    <col min="5125" max="5373" width="9.1796875" style="9"/>
    <col min="5374" max="5374" width="24.81640625" style="9" customWidth="1"/>
    <col min="5375" max="5375" width="19.54296875" style="9" customWidth="1"/>
    <col min="5376" max="5376" width="8.7265625" style="9" customWidth="1"/>
    <col min="5377" max="5377" width="21.26953125" style="9" customWidth="1"/>
    <col min="5378" max="5378" width="11" style="9" customWidth="1"/>
    <col min="5379" max="5379" width="19.81640625" style="9" customWidth="1"/>
    <col min="5380" max="5380" width="8.7265625" style="9" customWidth="1"/>
    <col min="5381" max="5629" width="9.1796875" style="9"/>
    <col min="5630" max="5630" width="24.81640625" style="9" customWidth="1"/>
    <col min="5631" max="5631" width="19.54296875" style="9" customWidth="1"/>
    <col min="5632" max="5632" width="8.7265625" style="9" customWidth="1"/>
    <col min="5633" max="5633" width="21.26953125" style="9" customWidth="1"/>
    <col min="5634" max="5634" width="11" style="9" customWidth="1"/>
    <col min="5635" max="5635" width="19.81640625" style="9" customWidth="1"/>
    <col min="5636" max="5636" width="8.7265625" style="9" customWidth="1"/>
    <col min="5637" max="5885" width="9.1796875" style="9"/>
    <col min="5886" max="5886" width="24.81640625" style="9" customWidth="1"/>
    <col min="5887" max="5887" width="19.54296875" style="9" customWidth="1"/>
    <col min="5888" max="5888" width="8.7265625" style="9" customWidth="1"/>
    <col min="5889" max="5889" width="21.26953125" style="9" customWidth="1"/>
    <col min="5890" max="5890" width="11" style="9" customWidth="1"/>
    <col min="5891" max="5891" width="19.81640625" style="9" customWidth="1"/>
    <col min="5892" max="5892" width="8.7265625" style="9" customWidth="1"/>
    <col min="5893" max="6141" width="9.1796875" style="9"/>
    <col min="6142" max="6142" width="24.81640625" style="9" customWidth="1"/>
    <col min="6143" max="6143" width="19.54296875" style="9" customWidth="1"/>
    <col min="6144" max="6144" width="8.7265625" style="9" customWidth="1"/>
    <col min="6145" max="6145" width="21.26953125" style="9" customWidth="1"/>
    <col min="6146" max="6146" width="11" style="9" customWidth="1"/>
    <col min="6147" max="6147" width="19.81640625" style="9" customWidth="1"/>
    <col min="6148" max="6148" width="8.7265625" style="9" customWidth="1"/>
    <col min="6149" max="6397" width="9.1796875" style="9"/>
    <col min="6398" max="6398" width="24.81640625" style="9" customWidth="1"/>
    <col min="6399" max="6399" width="19.54296875" style="9" customWidth="1"/>
    <col min="6400" max="6400" width="8.7265625" style="9" customWidth="1"/>
    <col min="6401" max="6401" width="21.26953125" style="9" customWidth="1"/>
    <col min="6402" max="6402" width="11" style="9" customWidth="1"/>
    <col min="6403" max="6403" width="19.81640625" style="9" customWidth="1"/>
    <col min="6404" max="6404" width="8.7265625" style="9" customWidth="1"/>
    <col min="6405" max="6653" width="9.1796875" style="9"/>
    <col min="6654" max="6654" width="24.81640625" style="9" customWidth="1"/>
    <col min="6655" max="6655" width="19.54296875" style="9" customWidth="1"/>
    <col min="6656" max="6656" width="8.7265625" style="9" customWidth="1"/>
    <col min="6657" max="6657" width="21.26953125" style="9" customWidth="1"/>
    <col min="6658" max="6658" width="11" style="9" customWidth="1"/>
    <col min="6659" max="6659" width="19.81640625" style="9" customWidth="1"/>
    <col min="6660" max="6660" width="8.7265625" style="9" customWidth="1"/>
    <col min="6661" max="6909" width="9.1796875" style="9"/>
    <col min="6910" max="6910" width="24.81640625" style="9" customWidth="1"/>
    <col min="6911" max="6911" width="19.54296875" style="9" customWidth="1"/>
    <col min="6912" max="6912" width="8.7265625" style="9" customWidth="1"/>
    <col min="6913" max="6913" width="21.26953125" style="9" customWidth="1"/>
    <col min="6914" max="6914" width="11" style="9" customWidth="1"/>
    <col min="6915" max="6915" width="19.81640625" style="9" customWidth="1"/>
    <col min="6916" max="6916" width="8.7265625" style="9" customWidth="1"/>
    <col min="6917" max="7165" width="9.1796875" style="9"/>
    <col min="7166" max="7166" width="24.81640625" style="9" customWidth="1"/>
    <col min="7167" max="7167" width="19.54296875" style="9" customWidth="1"/>
    <col min="7168" max="7168" width="8.7265625" style="9" customWidth="1"/>
    <col min="7169" max="7169" width="21.26953125" style="9" customWidth="1"/>
    <col min="7170" max="7170" width="11" style="9" customWidth="1"/>
    <col min="7171" max="7171" width="19.81640625" style="9" customWidth="1"/>
    <col min="7172" max="7172" width="8.7265625" style="9" customWidth="1"/>
    <col min="7173" max="7421" width="9.1796875" style="9"/>
    <col min="7422" max="7422" width="24.81640625" style="9" customWidth="1"/>
    <col min="7423" max="7423" width="19.54296875" style="9" customWidth="1"/>
    <col min="7424" max="7424" width="8.7265625" style="9" customWidth="1"/>
    <col min="7425" max="7425" width="21.26953125" style="9" customWidth="1"/>
    <col min="7426" max="7426" width="11" style="9" customWidth="1"/>
    <col min="7427" max="7427" width="19.81640625" style="9" customWidth="1"/>
    <col min="7428" max="7428" width="8.7265625" style="9" customWidth="1"/>
    <col min="7429" max="7677" width="9.1796875" style="9"/>
    <col min="7678" max="7678" width="24.81640625" style="9" customWidth="1"/>
    <col min="7679" max="7679" width="19.54296875" style="9" customWidth="1"/>
    <col min="7680" max="7680" width="8.7265625" style="9" customWidth="1"/>
    <col min="7681" max="7681" width="21.26953125" style="9" customWidth="1"/>
    <col min="7682" max="7682" width="11" style="9" customWidth="1"/>
    <col min="7683" max="7683" width="19.81640625" style="9" customWidth="1"/>
    <col min="7684" max="7684" width="8.7265625" style="9" customWidth="1"/>
    <col min="7685" max="7933" width="9.1796875" style="9"/>
    <col min="7934" max="7934" width="24.81640625" style="9" customWidth="1"/>
    <col min="7935" max="7935" width="19.54296875" style="9" customWidth="1"/>
    <col min="7936" max="7936" width="8.7265625" style="9" customWidth="1"/>
    <col min="7937" max="7937" width="21.26953125" style="9" customWidth="1"/>
    <col min="7938" max="7938" width="11" style="9" customWidth="1"/>
    <col min="7939" max="7939" width="19.81640625" style="9" customWidth="1"/>
    <col min="7940" max="7940" width="8.7265625" style="9" customWidth="1"/>
    <col min="7941" max="8189" width="9.1796875" style="9"/>
    <col min="8190" max="8190" width="24.81640625" style="9" customWidth="1"/>
    <col min="8191" max="8191" width="19.54296875" style="9" customWidth="1"/>
    <col min="8192" max="8192" width="8.7265625" style="9" customWidth="1"/>
    <col min="8193" max="8193" width="21.26953125" style="9" customWidth="1"/>
    <col min="8194" max="8194" width="11" style="9" customWidth="1"/>
    <col min="8195" max="8195" width="19.81640625" style="9" customWidth="1"/>
    <col min="8196" max="8196" width="8.7265625" style="9" customWidth="1"/>
    <col min="8197" max="8445" width="9.1796875" style="9"/>
    <col min="8446" max="8446" width="24.81640625" style="9" customWidth="1"/>
    <col min="8447" max="8447" width="19.54296875" style="9" customWidth="1"/>
    <col min="8448" max="8448" width="8.7265625" style="9" customWidth="1"/>
    <col min="8449" max="8449" width="21.26953125" style="9" customWidth="1"/>
    <col min="8450" max="8450" width="11" style="9" customWidth="1"/>
    <col min="8451" max="8451" width="19.81640625" style="9" customWidth="1"/>
    <col min="8452" max="8452" width="8.7265625" style="9" customWidth="1"/>
    <col min="8453" max="8701" width="9.1796875" style="9"/>
    <col min="8702" max="8702" width="24.81640625" style="9" customWidth="1"/>
    <col min="8703" max="8703" width="19.54296875" style="9" customWidth="1"/>
    <col min="8704" max="8704" width="8.7265625" style="9" customWidth="1"/>
    <col min="8705" max="8705" width="21.26953125" style="9" customWidth="1"/>
    <col min="8706" max="8706" width="11" style="9" customWidth="1"/>
    <col min="8707" max="8707" width="19.81640625" style="9" customWidth="1"/>
    <col min="8708" max="8708" width="8.7265625" style="9" customWidth="1"/>
    <col min="8709" max="8957" width="9.1796875" style="9"/>
    <col min="8958" max="8958" width="24.81640625" style="9" customWidth="1"/>
    <col min="8959" max="8959" width="19.54296875" style="9" customWidth="1"/>
    <col min="8960" max="8960" width="8.7265625" style="9" customWidth="1"/>
    <col min="8961" max="8961" width="21.26953125" style="9" customWidth="1"/>
    <col min="8962" max="8962" width="11" style="9" customWidth="1"/>
    <col min="8963" max="8963" width="19.81640625" style="9" customWidth="1"/>
    <col min="8964" max="8964" width="8.7265625" style="9" customWidth="1"/>
    <col min="8965" max="9213" width="9.1796875" style="9"/>
    <col min="9214" max="9214" width="24.81640625" style="9" customWidth="1"/>
    <col min="9215" max="9215" width="19.54296875" style="9" customWidth="1"/>
    <col min="9216" max="9216" width="8.7265625" style="9" customWidth="1"/>
    <col min="9217" max="9217" width="21.26953125" style="9" customWidth="1"/>
    <col min="9218" max="9218" width="11" style="9" customWidth="1"/>
    <col min="9219" max="9219" width="19.81640625" style="9" customWidth="1"/>
    <col min="9220" max="9220" width="8.7265625" style="9" customWidth="1"/>
    <col min="9221" max="9469" width="9.1796875" style="9"/>
    <col min="9470" max="9470" width="24.81640625" style="9" customWidth="1"/>
    <col min="9471" max="9471" width="19.54296875" style="9" customWidth="1"/>
    <col min="9472" max="9472" width="8.7265625" style="9" customWidth="1"/>
    <col min="9473" max="9473" width="21.26953125" style="9" customWidth="1"/>
    <col min="9474" max="9474" width="11" style="9" customWidth="1"/>
    <col min="9475" max="9475" width="19.81640625" style="9" customWidth="1"/>
    <col min="9476" max="9476" width="8.7265625" style="9" customWidth="1"/>
    <col min="9477" max="9725" width="9.1796875" style="9"/>
    <col min="9726" max="9726" width="24.81640625" style="9" customWidth="1"/>
    <col min="9727" max="9727" width="19.54296875" style="9" customWidth="1"/>
    <col min="9728" max="9728" width="8.7265625" style="9" customWidth="1"/>
    <col min="9729" max="9729" width="21.26953125" style="9" customWidth="1"/>
    <col min="9730" max="9730" width="11" style="9" customWidth="1"/>
    <col min="9731" max="9731" width="19.81640625" style="9" customWidth="1"/>
    <col min="9732" max="9732" width="8.7265625" style="9" customWidth="1"/>
    <col min="9733" max="9981" width="9.1796875" style="9"/>
    <col min="9982" max="9982" width="24.81640625" style="9" customWidth="1"/>
    <col min="9983" max="9983" width="19.54296875" style="9" customWidth="1"/>
    <col min="9984" max="9984" width="8.7265625" style="9" customWidth="1"/>
    <col min="9985" max="9985" width="21.26953125" style="9" customWidth="1"/>
    <col min="9986" max="9986" width="11" style="9" customWidth="1"/>
    <col min="9987" max="9987" width="19.81640625" style="9" customWidth="1"/>
    <col min="9988" max="9988" width="8.7265625" style="9" customWidth="1"/>
    <col min="9989" max="10237" width="9.1796875" style="9"/>
    <col min="10238" max="10238" width="24.81640625" style="9" customWidth="1"/>
    <col min="10239" max="10239" width="19.54296875" style="9" customWidth="1"/>
    <col min="10240" max="10240" width="8.7265625" style="9" customWidth="1"/>
    <col min="10241" max="10241" width="21.26953125" style="9" customWidth="1"/>
    <col min="10242" max="10242" width="11" style="9" customWidth="1"/>
    <col min="10243" max="10243" width="19.81640625" style="9" customWidth="1"/>
    <col min="10244" max="10244" width="8.7265625" style="9" customWidth="1"/>
    <col min="10245" max="10493" width="9.1796875" style="9"/>
    <col min="10494" max="10494" width="24.81640625" style="9" customWidth="1"/>
    <col min="10495" max="10495" width="19.54296875" style="9" customWidth="1"/>
    <col min="10496" max="10496" width="8.7265625" style="9" customWidth="1"/>
    <col min="10497" max="10497" width="21.26953125" style="9" customWidth="1"/>
    <col min="10498" max="10498" width="11" style="9" customWidth="1"/>
    <col min="10499" max="10499" width="19.81640625" style="9" customWidth="1"/>
    <col min="10500" max="10500" width="8.7265625" style="9" customWidth="1"/>
    <col min="10501" max="10749" width="9.1796875" style="9"/>
    <col min="10750" max="10750" width="24.81640625" style="9" customWidth="1"/>
    <col min="10751" max="10751" width="19.54296875" style="9" customWidth="1"/>
    <col min="10752" max="10752" width="8.7265625" style="9" customWidth="1"/>
    <col min="10753" max="10753" width="21.26953125" style="9" customWidth="1"/>
    <col min="10754" max="10754" width="11" style="9" customWidth="1"/>
    <col min="10755" max="10755" width="19.81640625" style="9" customWidth="1"/>
    <col min="10756" max="10756" width="8.7265625" style="9" customWidth="1"/>
    <col min="10757" max="11005" width="9.1796875" style="9"/>
    <col min="11006" max="11006" width="24.81640625" style="9" customWidth="1"/>
    <col min="11007" max="11007" width="19.54296875" style="9" customWidth="1"/>
    <col min="11008" max="11008" width="8.7265625" style="9" customWidth="1"/>
    <col min="11009" max="11009" width="21.26953125" style="9" customWidth="1"/>
    <col min="11010" max="11010" width="11" style="9" customWidth="1"/>
    <col min="11011" max="11011" width="19.81640625" style="9" customWidth="1"/>
    <col min="11012" max="11012" width="8.7265625" style="9" customWidth="1"/>
    <col min="11013" max="11261" width="9.1796875" style="9"/>
    <col min="11262" max="11262" width="24.81640625" style="9" customWidth="1"/>
    <col min="11263" max="11263" width="19.54296875" style="9" customWidth="1"/>
    <col min="11264" max="11264" width="8.7265625" style="9" customWidth="1"/>
    <col min="11265" max="11265" width="21.26953125" style="9" customWidth="1"/>
    <col min="11266" max="11266" width="11" style="9" customWidth="1"/>
    <col min="11267" max="11267" width="19.81640625" style="9" customWidth="1"/>
    <col min="11268" max="11268" width="8.7265625" style="9" customWidth="1"/>
    <col min="11269" max="11517" width="9.1796875" style="9"/>
    <col min="11518" max="11518" width="24.81640625" style="9" customWidth="1"/>
    <col min="11519" max="11519" width="19.54296875" style="9" customWidth="1"/>
    <col min="11520" max="11520" width="8.7265625" style="9" customWidth="1"/>
    <col min="11521" max="11521" width="21.26953125" style="9" customWidth="1"/>
    <col min="11522" max="11522" width="11" style="9" customWidth="1"/>
    <col min="11523" max="11523" width="19.81640625" style="9" customWidth="1"/>
    <col min="11524" max="11524" width="8.7265625" style="9" customWidth="1"/>
    <col min="11525" max="11773" width="9.1796875" style="9"/>
    <col min="11774" max="11774" width="24.81640625" style="9" customWidth="1"/>
    <col min="11775" max="11775" width="19.54296875" style="9" customWidth="1"/>
    <col min="11776" max="11776" width="8.7265625" style="9" customWidth="1"/>
    <col min="11777" max="11777" width="21.26953125" style="9" customWidth="1"/>
    <col min="11778" max="11778" width="11" style="9" customWidth="1"/>
    <col min="11779" max="11779" width="19.81640625" style="9" customWidth="1"/>
    <col min="11780" max="11780" width="8.7265625" style="9" customWidth="1"/>
    <col min="11781" max="12029" width="9.1796875" style="9"/>
    <col min="12030" max="12030" width="24.81640625" style="9" customWidth="1"/>
    <col min="12031" max="12031" width="19.54296875" style="9" customWidth="1"/>
    <col min="12032" max="12032" width="8.7265625" style="9" customWidth="1"/>
    <col min="12033" max="12033" width="21.26953125" style="9" customWidth="1"/>
    <col min="12034" max="12034" width="11" style="9" customWidth="1"/>
    <col min="12035" max="12035" width="19.81640625" style="9" customWidth="1"/>
    <col min="12036" max="12036" width="8.7265625" style="9" customWidth="1"/>
    <col min="12037" max="12285" width="9.1796875" style="9"/>
    <col min="12286" max="12286" width="24.81640625" style="9" customWidth="1"/>
    <col min="12287" max="12287" width="19.54296875" style="9" customWidth="1"/>
    <col min="12288" max="12288" width="8.7265625" style="9" customWidth="1"/>
    <col min="12289" max="12289" width="21.26953125" style="9" customWidth="1"/>
    <col min="12290" max="12290" width="11" style="9" customWidth="1"/>
    <col min="12291" max="12291" width="19.81640625" style="9" customWidth="1"/>
    <col min="12292" max="12292" width="8.7265625" style="9" customWidth="1"/>
    <col min="12293" max="12541" width="9.1796875" style="9"/>
    <col min="12542" max="12542" width="24.81640625" style="9" customWidth="1"/>
    <col min="12543" max="12543" width="19.54296875" style="9" customWidth="1"/>
    <col min="12544" max="12544" width="8.7265625" style="9" customWidth="1"/>
    <col min="12545" max="12545" width="21.26953125" style="9" customWidth="1"/>
    <col min="12546" max="12546" width="11" style="9" customWidth="1"/>
    <col min="12547" max="12547" width="19.81640625" style="9" customWidth="1"/>
    <col min="12548" max="12548" width="8.7265625" style="9" customWidth="1"/>
    <col min="12549" max="12797" width="9.1796875" style="9"/>
    <col min="12798" max="12798" width="24.81640625" style="9" customWidth="1"/>
    <col min="12799" max="12799" width="19.54296875" style="9" customWidth="1"/>
    <col min="12800" max="12800" width="8.7265625" style="9" customWidth="1"/>
    <col min="12801" max="12801" width="21.26953125" style="9" customWidth="1"/>
    <col min="12802" max="12802" width="11" style="9" customWidth="1"/>
    <col min="12803" max="12803" width="19.81640625" style="9" customWidth="1"/>
    <col min="12804" max="12804" width="8.7265625" style="9" customWidth="1"/>
    <col min="12805" max="13053" width="9.1796875" style="9"/>
    <col min="13054" max="13054" width="24.81640625" style="9" customWidth="1"/>
    <col min="13055" max="13055" width="19.54296875" style="9" customWidth="1"/>
    <col min="13056" max="13056" width="8.7265625" style="9" customWidth="1"/>
    <col min="13057" max="13057" width="21.26953125" style="9" customWidth="1"/>
    <col min="13058" max="13058" width="11" style="9" customWidth="1"/>
    <col min="13059" max="13059" width="19.81640625" style="9" customWidth="1"/>
    <col min="13060" max="13060" width="8.7265625" style="9" customWidth="1"/>
    <col min="13061" max="13309" width="9.1796875" style="9"/>
    <col min="13310" max="13310" width="24.81640625" style="9" customWidth="1"/>
    <col min="13311" max="13311" width="19.54296875" style="9" customWidth="1"/>
    <col min="13312" max="13312" width="8.7265625" style="9" customWidth="1"/>
    <col min="13313" max="13313" width="21.26953125" style="9" customWidth="1"/>
    <col min="13314" max="13314" width="11" style="9" customWidth="1"/>
    <col min="13315" max="13315" width="19.81640625" style="9" customWidth="1"/>
    <col min="13316" max="13316" width="8.7265625" style="9" customWidth="1"/>
    <col min="13317" max="13565" width="9.1796875" style="9"/>
    <col min="13566" max="13566" width="24.81640625" style="9" customWidth="1"/>
    <col min="13567" max="13567" width="19.54296875" style="9" customWidth="1"/>
    <col min="13568" max="13568" width="8.7265625" style="9" customWidth="1"/>
    <col min="13569" max="13569" width="21.26953125" style="9" customWidth="1"/>
    <col min="13570" max="13570" width="11" style="9" customWidth="1"/>
    <col min="13571" max="13571" width="19.81640625" style="9" customWidth="1"/>
    <col min="13572" max="13572" width="8.7265625" style="9" customWidth="1"/>
    <col min="13573" max="13821" width="9.1796875" style="9"/>
    <col min="13822" max="13822" width="24.81640625" style="9" customWidth="1"/>
    <col min="13823" max="13823" width="19.54296875" style="9" customWidth="1"/>
    <col min="13824" max="13824" width="8.7265625" style="9" customWidth="1"/>
    <col min="13825" max="13825" width="21.26953125" style="9" customWidth="1"/>
    <col min="13826" max="13826" width="11" style="9" customWidth="1"/>
    <col min="13827" max="13827" width="19.81640625" style="9" customWidth="1"/>
    <col min="13828" max="13828" width="8.7265625" style="9" customWidth="1"/>
    <col min="13829" max="14077" width="9.1796875" style="9"/>
    <col min="14078" max="14078" width="24.81640625" style="9" customWidth="1"/>
    <col min="14079" max="14079" width="19.54296875" style="9" customWidth="1"/>
    <col min="14080" max="14080" width="8.7265625" style="9" customWidth="1"/>
    <col min="14081" max="14081" width="21.26953125" style="9" customWidth="1"/>
    <col min="14082" max="14082" width="11" style="9" customWidth="1"/>
    <col min="14083" max="14083" width="19.81640625" style="9" customWidth="1"/>
    <col min="14084" max="14084" width="8.7265625" style="9" customWidth="1"/>
    <col min="14085" max="14333" width="9.1796875" style="9"/>
    <col min="14334" max="14334" width="24.81640625" style="9" customWidth="1"/>
    <col min="14335" max="14335" width="19.54296875" style="9" customWidth="1"/>
    <col min="14336" max="14336" width="8.7265625" style="9" customWidth="1"/>
    <col min="14337" max="14337" width="21.26953125" style="9" customWidth="1"/>
    <col min="14338" max="14338" width="11" style="9" customWidth="1"/>
    <col min="14339" max="14339" width="19.81640625" style="9" customWidth="1"/>
    <col min="14340" max="14340" width="8.7265625" style="9" customWidth="1"/>
    <col min="14341" max="14589" width="9.1796875" style="9"/>
    <col min="14590" max="14590" width="24.81640625" style="9" customWidth="1"/>
    <col min="14591" max="14591" width="19.54296875" style="9" customWidth="1"/>
    <col min="14592" max="14592" width="8.7265625" style="9" customWidth="1"/>
    <col min="14593" max="14593" width="21.26953125" style="9" customWidth="1"/>
    <col min="14594" max="14594" width="11" style="9" customWidth="1"/>
    <col min="14595" max="14595" width="19.81640625" style="9" customWidth="1"/>
    <col min="14596" max="14596" width="8.7265625" style="9" customWidth="1"/>
    <col min="14597" max="14845" width="9.1796875" style="9"/>
    <col min="14846" max="14846" width="24.81640625" style="9" customWidth="1"/>
    <col min="14847" max="14847" width="19.54296875" style="9" customWidth="1"/>
    <col min="14848" max="14848" width="8.7265625" style="9" customWidth="1"/>
    <col min="14849" max="14849" width="21.26953125" style="9" customWidth="1"/>
    <col min="14850" max="14850" width="11" style="9" customWidth="1"/>
    <col min="14851" max="14851" width="19.81640625" style="9" customWidth="1"/>
    <col min="14852" max="14852" width="8.7265625" style="9" customWidth="1"/>
    <col min="14853" max="15101" width="9.1796875" style="9"/>
    <col min="15102" max="15102" width="24.81640625" style="9" customWidth="1"/>
    <col min="15103" max="15103" width="19.54296875" style="9" customWidth="1"/>
    <col min="15104" max="15104" width="8.7265625" style="9" customWidth="1"/>
    <col min="15105" max="15105" width="21.26953125" style="9" customWidth="1"/>
    <col min="15106" max="15106" width="11" style="9" customWidth="1"/>
    <col min="15107" max="15107" width="19.81640625" style="9" customWidth="1"/>
    <col min="15108" max="15108" width="8.7265625" style="9" customWidth="1"/>
    <col min="15109" max="15357" width="9.1796875" style="9"/>
    <col min="15358" max="15358" width="24.81640625" style="9" customWidth="1"/>
    <col min="15359" max="15359" width="19.54296875" style="9" customWidth="1"/>
    <col min="15360" max="15360" width="8.7265625" style="9" customWidth="1"/>
    <col min="15361" max="15361" width="21.26953125" style="9" customWidth="1"/>
    <col min="15362" max="15362" width="11" style="9" customWidth="1"/>
    <col min="15363" max="15363" width="19.81640625" style="9" customWidth="1"/>
    <col min="15364" max="15364" width="8.7265625" style="9" customWidth="1"/>
    <col min="15365" max="15613" width="9.1796875" style="9"/>
    <col min="15614" max="15614" width="24.81640625" style="9" customWidth="1"/>
    <col min="15615" max="15615" width="19.54296875" style="9" customWidth="1"/>
    <col min="15616" max="15616" width="8.7265625" style="9" customWidth="1"/>
    <col min="15617" max="15617" width="21.26953125" style="9" customWidth="1"/>
    <col min="15618" max="15618" width="11" style="9" customWidth="1"/>
    <col min="15619" max="15619" width="19.81640625" style="9" customWidth="1"/>
    <col min="15620" max="15620" width="8.7265625" style="9" customWidth="1"/>
    <col min="15621" max="15869" width="9.1796875" style="9"/>
    <col min="15870" max="15870" width="24.81640625" style="9" customWidth="1"/>
    <col min="15871" max="15871" width="19.54296875" style="9" customWidth="1"/>
    <col min="15872" max="15872" width="8.7265625" style="9" customWidth="1"/>
    <col min="15873" max="15873" width="21.26953125" style="9" customWidth="1"/>
    <col min="15874" max="15874" width="11" style="9" customWidth="1"/>
    <col min="15875" max="15875" width="19.81640625" style="9" customWidth="1"/>
    <col min="15876" max="15876" width="8.7265625" style="9" customWidth="1"/>
    <col min="15877" max="16125" width="9.1796875" style="9"/>
    <col min="16126" max="16126" width="24.81640625" style="9" customWidth="1"/>
    <col min="16127" max="16127" width="19.54296875" style="9" customWidth="1"/>
    <col min="16128" max="16128" width="8.7265625" style="9" customWidth="1"/>
    <col min="16129" max="16129" width="21.26953125" style="9" customWidth="1"/>
    <col min="16130" max="16130" width="11" style="9" customWidth="1"/>
    <col min="16131" max="16131" width="19.81640625" style="9" customWidth="1"/>
    <col min="16132" max="16132" width="8.7265625" style="9" customWidth="1"/>
    <col min="16133" max="16378" width="9.1796875" style="9"/>
    <col min="16379" max="16384" width="9.1796875" style="9" customWidth="1"/>
  </cols>
  <sheetData>
    <row r="1" spans="1:7" s="93" customFormat="1" ht="19.5" thickTop="1" x14ac:dyDescent="0.5">
      <c r="A1" s="213"/>
      <c r="B1" s="281" t="s">
        <v>158</v>
      </c>
      <c r="C1" s="282"/>
      <c r="D1" s="282"/>
      <c r="E1" s="282"/>
      <c r="F1" s="283"/>
      <c r="G1" s="213"/>
    </row>
    <row r="2" spans="1:7" ht="118.5" customHeight="1" thickBot="1" x14ac:dyDescent="0.45">
      <c r="A2" s="213"/>
      <c r="B2" s="279" t="s">
        <v>108</v>
      </c>
      <c r="C2" s="280"/>
      <c r="D2" s="280"/>
      <c r="E2" s="280"/>
      <c r="F2" s="280"/>
      <c r="G2" s="213"/>
    </row>
    <row r="3" spans="1:7" ht="26.15" customHeight="1" thickTop="1" thickBot="1" x14ac:dyDescent="0.45">
      <c r="A3" s="213"/>
      <c r="B3" s="156" t="s">
        <v>125</v>
      </c>
      <c r="C3" s="296">
        <v>34621</v>
      </c>
      <c r="D3" s="297"/>
      <c r="E3" s="290" t="s">
        <v>94</v>
      </c>
      <c r="F3" s="291"/>
      <c r="G3" s="213"/>
    </row>
    <row r="4" spans="1:7" ht="26.15" customHeight="1" thickTop="1" thickBot="1" x14ac:dyDescent="0.45">
      <c r="A4" s="213"/>
      <c r="B4" s="157" t="s">
        <v>111</v>
      </c>
      <c r="C4" s="269">
        <v>45307</v>
      </c>
      <c r="D4" s="270"/>
      <c r="E4" s="294" t="s">
        <v>126</v>
      </c>
      <c r="F4" s="295"/>
      <c r="G4" s="213"/>
    </row>
    <row r="5" spans="1:7" ht="26.15" customHeight="1" thickTop="1" thickBot="1" x14ac:dyDescent="0.45">
      <c r="A5" s="213"/>
      <c r="B5" s="156" t="s">
        <v>113</v>
      </c>
      <c r="C5" s="271">
        <v>1327.5</v>
      </c>
      <c r="D5" s="272"/>
      <c r="E5" s="132"/>
      <c r="F5" s="158"/>
      <c r="G5" s="213"/>
    </row>
    <row r="6" spans="1:7" ht="93" customHeight="1" thickTop="1" thickBot="1" x14ac:dyDescent="0.45">
      <c r="A6" s="213"/>
      <c r="B6" s="136" t="s">
        <v>110</v>
      </c>
      <c r="C6" s="273">
        <v>45397</v>
      </c>
      <c r="D6" s="274"/>
      <c r="E6" s="292" t="s">
        <v>109</v>
      </c>
      <c r="F6" s="293"/>
      <c r="G6" s="213"/>
    </row>
    <row r="7" spans="1:7" ht="19.5" customHeight="1" thickTop="1" thickBot="1" x14ac:dyDescent="0.45">
      <c r="A7" s="213"/>
      <c r="B7" s="176"/>
      <c r="C7" s="159"/>
      <c r="D7" s="159"/>
      <c r="E7" s="159"/>
      <c r="F7" s="159"/>
      <c r="G7" s="213"/>
    </row>
    <row r="8" spans="1:7" ht="20.149999999999999" customHeight="1" thickTop="1" thickBot="1" x14ac:dyDescent="0.45">
      <c r="A8" s="213"/>
      <c r="B8" s="287" t="s">
        <v>101</v>
      </c>
      <c r="C8" s="266"/>
      <c r="D8" s="266"/>
      <c r="E8" s="266"/>
      <c r="F8" s="267"/>
      <c r="G8" s="213"/>
    </row>
    <row r="9" spans="1:7" ht="17" thickTop="1" thickBot="1" x14ac:dyDescent="0.45">
      <c r="A9" s="213"/>
      <c r="B9" s="262" t="s">
        <v>89</v>
      </c>
      <c r="C9" s="266"/>
      <c r="D9" s="266"/>
      <c r="E9" s="266"/>
      <c r="F9" s="266"/>
      <c r="G9" s="213"/>
    </row>
    <row r="10" spans="1:7" ht="16" customHeight="1" thickTop="1" thickBot="1" x14ac:dyDescent="0.45">
      <c r="A10" s="213"/>
      <c r="B10" s="258" t="s">
        <v>91</v>
      </c>
      <c r="C10" s="259"/>
      <c r="D10" s="160"/>
      <c r="E10" s="260" t="s">
        <v>105</v>
      </c>
      <c r="F10" s="289"/>
      <c r="G10" s="213"/>
    </row>
    <row r="11" spans="1:7" ht="16" customHeight="1" thickTop="1" x14ac:dyDescent="0.4">
      <c r="A11" s="213"/>
      <c r="B11" s="102" t="s">
        <v>152</v>
      </c>
      <c r="C11" s="124">
        <f>(C5*5.5%)</f>
        <v>73.012500000000003</v>
      </c>
      <c r="D11" s="161"/>
      <c r="E11" s="102" t="s">
        <v>152</v>
      </c>
      <c r="F11" s="127">
        <f>(C5*5.5%)</f>
        <v>73.012500000000003</v>
      </c>
      <c r="G11" s="213"/>
    </row>
    <row r="12" spans="1:7" ht="16" customHeight="1" x14ac:dyDescent="0.4">
      <c r="A12" s="213"/>
      <c r="B12" s="103" t="s">
        <v>104</v>
      </c>
      <c r="C12" s="106">
        <v>20.420000000000002</v>
      </c>
      <c r="D12" s="162"/>
      <c r="E12" s="103" t="s">
        <v>104</v>
      </c>
      <c r="F12" s="150">
        <v>52.65</v>
      </c>
      <c r="G12" s="213"/>
    </row>
    <row r="13" spans="1:7" ht="16" customHeight="1" x14ac:dyDescent="0.4">
      <c r="A13" s="213"/>
      <c r="B13" s="103" t="s">
        <v>83</v>
      </c>
      <c r="C13" s="106">
        <v>95.27</v>
      </c>
      <c r="D13" s="163"/>
      <c r="E13" s="107" t="s">
        <v>85</v>
      </c>
      <c r="F13" s="106">
        <v>444.95</v>
      </c>
      <c r="G13" s="213"/>
    </row>
    <row r="14" spans="1:7" ht="16" customHeight="1" x14ac:dyDescent="0.4">
      <c r="A14" s="213"/>
      <c r="B14" s="113"/>
      <c r="C14" s="100"/>
      <c r="D14" s="164"/>
      <c r="E14" s="105" t="s">
        <v>88</v>
      </c>
      <c r="F14" s="106">
        <v>236.34</v>
      </c>
      <c r="G14" s="213"/>
    </row>
    <row r="15" spans="1:7" ht="16" customHeight="1" thickBot="1" x14ac:dyDescent="0.45">
      <c r="A15" s="213"/>
      <c r="B15" s="115" t="s">
        <v>6</v>
      </c>
      <c r="C15" s="40">
        <f>SUM(C11:C13)</f>
        <v>188.70249999999999</v>
      </c>
      <c r="D15" s="165"/>
      <c r="E15" s="120" t="s">
        <v>6</v>
      </c>
      <c r="F15" s="151">
        <f>SUM(F11:F14)</f>
        <v>806.95249999999999</v>
      </c>
      <c r="G15" s="213"/>
    </row>
    <row r="16" spans="1:7" ht="16" customHeight="1" thickTop="1" thickBot="1" x14ac:dyDescent="0.45">
      <c r="A16" s="213"/>
      <c r="B16" s="265" t="s">
        <v>90</v>
      </c>
      <c r="C16" s="266"/>
      <c r="D16" s="266"/>
      <c r="E16" s="266"/>
      <c r="F16" s="267"/>
      <c r="G16" s="213"/>
    </row>
    <row r="17" spans="1:7" ht="16" customHeight="1" thickTop="1" thickBot="1" x14ac:dyDescent="0.45">
      <c r="A17" s="213"/>
      <c r="B17" s="258" t="s">
        <v>91</v>
      </c>
      <c r="C17" s="259"/>
      <c r="D17" s="160"/>
      <c r="E17" s="260" t="s">
        <v>105</v>
      </c>
      <c r="F17" s="259"/>
      <c r="G17" s="213"/>
    </row>
    <row r="18" spans="1:7" ht="16" customHeight="1" thickTop="1" x14ac:dyDescent="0.4">
      <c r="A18" s="213"/>
      <c r="B18" s="102" t="s">
        <v>153</v>
      </c>
      <c r="C18" s="109">
        <f>(C5*2.75%)</f>
        <v>36.506250000000001</v>
      </c>
      <c r="D18" s="166"/>
      <c r="E18" s="102" t="s">
        <v>153</v>
      </c>
      <c r="F18" s="109">
        <f>(C5*2.75%)</f>
        <v>36.506250000000001</v>
      </c>
      <c r="G18" s="213"/>
    </row>
    <row r="19" spans="1:7" ht="16" customHeight="1" x14ac:dyDescent="0.4">
      <c r="A19" s="213"/>
      <c r="B19" s="110" t="s">
        <v>104</v>
      </c>
      <c r="C19" s="39">
        <f>C12</f>
        <v>20.420000000000002</v>
      </c>
      <c r="D19" s="164"/>
      <c r="E19" s="103" t="s">
        <v>104</v>
      </c>
      <c r="F19" s="150">
        <f>F12</f>
        <v>52.65</v>
      </c>
      <c r="G19" s="213"/>
    </row>
    <row r="20" spans="1:7" ht="16" customHeight="1" x14ac:dyDescent="0.4">
      <c r="A20" s="213"/>
      <c r="B20" s="110" t="s">
        <v>83</v>
      </c>
      <c r="C20" s="104">
        <f>$C$13</f>
        <v>95.27</v>
      </c>
      <c r="D20" s="167"/>
      <c r="E20" s="107" t="s">
        <v>85</v>
      </c>
      <c r="F20" s="106">
        <v>444.95</v>
      </c>
      <c r="G20" s="213"/>
    </row>
    <row r="21" spans="1:7" ht="16" customHeight="1" x14ac:dyDescent="0.4">
      <c r="A21" s="213"/>
      <c r="B21" s="101"/>
      <c r="C21" s="112"/>
      <c r="D21" s="168"/>
      <c r="E21" s="105" t="s">
        <v>88</v>
      </c>
      <c r="F21" s="106">
        <v>236.34</v>
      </c>
      <c r="G21" s="213"/>
    </row>
    <row r="22" spans="1:7" ht="16" customHeight="1" thickBot="1" x14ac:dyDescent="0.45">
      <c r="A22" s="213"/>
      <c r="B22" s="115" t="s">
        <v>6</v>
      </c>
      <c r="C22" s="41">
        <f>SUM(C18:C21)</f>
        <v>152.19624999999999</v>
      </c>
      <c r="D22" s="169"/>
      <c r="E22" s="115" t="s">
        <v>6</v>
      </c>
      <c r="F22" s="153">
        <f>SUM(F18:F21)</f>
        <v>770.44625000000008</v>
      </c>
      <c r="G22" s="213"/>
    </row>
    <row r="23" spans="1:7" ht="16" customHeight="1" thickTop="1" thickBot="1" x14ac:dyDescent="0.45">
      <c r="A23" s="213"/>
      <c r="B23" s="177"/>
      <c r="C23" s="178"/>
      <c r="D23" s="169"/>
      <c r="E23" s="179"/>
      <c r="F23" s="180"/>
      <c r="G23" s="213"/>
    </row>
    <row r="24" spans="1:7" ht="20" thickTop="1" thickBot="1" x14ac:dyDescent="0.55000000000000004">
      <c r="A24" s="213"/>
      <c r="B24" s="288" t="s">
        <v>102</v>
      </c>
      <c r="C24" s="266"/>
      <c r="D24" s="266"/>
      <c r="E24" s="266"/>
      <c r="F24" s="267"/>
      <c r="G24" s="213"/>
    </row>
    <row r="25" spans="1:7" ht="16" customHeight="1" thickTop="1" thickBot="1" x14ac:dyDescent="0.45">
      <c r="A25" s="213"/>
      <c r="B25" s="284" t="s">
        <v>89</v>
      </c>
      <c r="C25" s="285"/>
      <c r="D25" s="285"/>
      <c r="E25" s="285"/>
      <c r="F25" s="286"/>
      <c r="G25" s="213"/>
    </row>
    <row r="26" spans="1:7" ht="16" customHeight="1" thickTop="1" thickBot="1" x14ac:dyDescent="0.45">
      <c r="A26" s="213"/>
      <c r="B26" s="258" t="s">
        <v>91</v>
      </c>
      <c r="C26" s="259"/>
      <c r="D26" s="160"/>
      <c r="E26" s="260" t="s">
        <v>105</v>
      </c>
      <c r="F26" s="261"/>
      <c r="G26" s="213"/>
    </row>
    <row r="27" spans="1:7" ht="16" customHeight="1" thickTop="1" x14ac:dyDescent="0.4">
      <c r="A27" s="213"/>
      <c r="B27" s="102" t="s">
        <v>154</v>
      </c>
      <c r="C27" s="124">
        <f>(C5*5.5%)</f>
        <v>73.012500000000003</v>
      </c>
      <c r="D27" s="161"/>
      <c r="E27" s="102" t="s">
        <v>152</v>
      </c>
      <c r="F27" s="124">
        <f>(C5*5.5%)</f>
        <v>73.012500000000003</v>
      </c>
      <c r="G27" s="213"/>
    </row>
    <row r="28" spans="1:7" ht="16" customHeight="1" x14ac:dyDescent="0.4">
      <c r="A28" s="213"/>
      <c r="B28" s="107" t="s">
        <v>84</v>
      </c>
      <c r="C28" s="106">
        <f>$C$13</f>
        <v>95.27</v>
      </c>
      <c r="D28" s="170"/>
      <c r="E28" s="110" t="s">
        <v>87</v>
      </c>
      <c r="F28" s="104">
        <v>406.78</v>
      </c>
      <c r="G28" s="213"/>
    </row>
    <row r="29" spans="1:7" ht="16" customHeight="1" x14ac:dyDescent="0.4">
      <c r="A29" s="213"/>
      <c r="B29" s="118"/>
      <c r="C29" s="99"/>
      <c r="D29" s="171"/>
      <c r="E29" s="111" t="s">
        <v>88</v>
      </c>
      <c r="F29" s="106">
        <v>236.34</v>
      </c>
      <c r="G29" s="213"/>
    </row>
    <row r="30" spans="1:7" ht="16" customHeight="1" thickBot="1" x14ac:dyDescent="0.45">
      <c r="A30" s="213"/>
      <c r="B30" s="120" t="s">
        <v>6</v>
      </c>
      <c r="C30" s="117">
        <f>SUM(C27:C28)</f>
        <v>168.2825</v>
      </c>
      <c r="D30" s="165"/>
      <c r="E30" s="115" t="s">
        <v>6</v>
      </c>
      <c r="F30" s="151">
        <f>SUM(F27:F29)</f>
        <v>716.13249999999994</v>
      </c>
      <c r="G30" s="213"/>
    </row>
    <row r="31" spans="1:7" ht="16" customHeight="1" thickTop="1" thickBot="1" x14ac:dyDescent="0.45">
      <c r="A31" s="213"/>
      <c r="B31" s="265" t="s">
        <v>90</v>
      </c>
      <c r="C31" s="266"/>
      <c r="D31" s="266"/>
      <c r="E31" s="266"/>
      <c r="F31" s="267"/>
      <c r="G31" s="213"/>
    </row>
    <row r="32" spans="1:7" ht="16" customHeight="1" thickTop="1" thickBot="1" x14ac:dyDescent="0.45">
      <c r="A32" s="213"/>
      <c r="B32" s="258" t="s">
        <v>91</v>
      </c>
      <c r="C32" s="259"/>
      <c r="D32" s="160"/>
      <c r="E32" s="260" t="s">
        <v>105</v>
      </c>
      <c r="F32" s="261"/>
      <c r="G32" s="213"/>
    </row>
    <row r="33" spans="1:7" ht="16" customHeight="1" thickTop="1" x14ac:dyDescent="0.4">
      <c r="A33" s="213"/>
      <c r="B33" s="102" t="s">
        <v>153</v>
      </c>
      <c r="C33" s="119">
        <f>(C5*2.75%)</f>
        <v>36.506250000000001</v>
      </c>
      <c r="D33" s="166"/>
      <c r="E33" s="102" t="s">
        <v>153</v>
      </c>
      <c r="F33" s="119">
        <f>(C5*2.75%)</f>
        <v>36.506250000000001</v>
      </c>
      <c r="G33" s="213"/>
    </row>
    <row r="34" spans="1:7" ht="16" customHeight="1" x14ac:dyDescent="0.4">
      <c r="A34" s="213"/>
      <c r="B34" s="111" t="s">
        <v>84</v>
      </c>
      <c r="C34" s="104">
        <f>$C$13</f>
        <v>95.27</v>
      </c>
      <c r="D34" s="162"/>
      <c r="E34" s="110" t="s">
        <v>87</v>
      </c>
      <c r="F34" s="152">
        <f>$F$28</f>
        <v>406.78</v>
      </c>
      <c r="G34" s="213"/>
    </row>
    <row r="35" spans="1:7" ht="16" customHeight="1" x14ac:dyDescent="0.4">
      <c r="A35" s="213"/>
      <c r="B35" s="118"/>
      <c r="C35" s="112"/>
      <c r="D35" s="171"/>
      <c r="E35" s="114" t="s">
        <v>86</v>
      </c>
      <c r="F35" s="106">
        <v>236.34</v>
      </c>
      <c r="G35" s="213"/>
    </row>
    <row r="36" spans="1:7" ht="16" customHeight="1" thickBot="1" x14ac:dyDescent="0.45">
      <c r="A36" s="213"/>
      <c r="B36" s="120" t="s">
        <v>6</v>
      </c>
      <c r="C36" s="122">
        <f>SUM(C33:C35)</f>
        <v>131.77625</v>
      </c>
      <c r="D36" s="172"/>
      <c r="E36" s="120" t="s">
        <v>6</v>
      </c>
      <c r="F36" s="122">
        <f>SUM(F33:F35)</f>
        <v>679.62625000000003</v>
      </c>
      <c r="G36" s="213"/>
    </row>
    <row r="37" spans="1:7" ht="16" customHeight="1" thickTop="1" thickBot="1" x14ac:dyDescent="0.45">
      <c r="A37" s="213"/>
      <c r="B37" s="182"/>
      <c r="C37" s="181"/>
      <c r="D37" s="181"/>
      <c r="E37" s="183"/>
      <c r="F37" s="180"/>
      <c r="G37" s="213"/>
    </row>
    <row r="38" spans="1:7" ht="20.149999999999999" customHeight="1" thickTop="1" thickBot="1" x14ac:dyDescent="0.45">
      <c r="A38" s="213"/>
      <c r="B38" s="268" t="s">
        <v>106</v>
      </c>
      <c r="C38" s="266"/>
      <c r="D38" s="266"/>
      <c r="E38" s="266"/>
      <c r="F38" s="267"/>
      <c r="G38" s="213"/>
    </row>
    <row r="39" spans="1:7" ht="17" thickTop="1" thickBot="1" x14ac:dyDescent="0.45">
      <c r="A39" s="213"/>
      <c r="B39" s="262" t="s">
        <v>92</v>
      </c>
      <c r="C39" s="263"/>
      <c r="D39" s="263"/>
      <c r="E39" s="263"/>
      <c r="F39" s="264"/>
      <c r="G39" s="213"/>
    </row>
    <row r="40" spans="1:7" ht="16" customHeight="1" thickTop="1" thickBot="1" x14ac:dyDescent="0.45">
      <c r="A40" s="213"/>
      <c r="B40" s="275" t="s">
        <v>91</v>
      </c>
      <c r="C40" s="276"/>
      <c r="D40" s="173"/>
      <c r="E40" s="277" t="s">
        <v>105</v>
      </c>
      <c r="F40" s="278"/>
      <c r="G40" s="213"/>
    </row>
    <row r="41" spans="1:7" ht="16" customHeight="1" thickTop="1" x14ac:dyDescent="0.4">
      <c r="A41" s="213"/>
      <c r="B41" s="102" t="s">
        <v>155</v>
      </c>
      <c r="C41" s="138">
        <f>(C5*5.5%)</f>
        <v>73.012500000000003</v>
      </c>
      <c r="D41" s="185"/>
      <c r="E41" s="102" t="s">
        <v>155</v>
      </c>
      <c r="F41" s="155">
        <f>(C5*5.5%)</f>
        <v>73.012500000000003</v>
      </c>
      <c r="G41" s="213"/>
    </row>
    <row r="42" spans="1:7" ht="16" customHeight="1" x14ac:dyDescent="0.4">
      <c r="A42" s="213"/>
      <c r="B42" s="107" t="s">
        <v>84</v>
      </c>
      <c r="C42" s="106">
        <f>$C$13</f>
        <v>95.27</v>
      </c>
      <c r="D42" s="163"/>
      <c r="E42" s="107" t="s">
        <v>85</v>
      </c>
      <c r="F42" s="154">
        <v>423.85</v>
      </c>
      <c r="G42" s="213"/>
    </row>
    <row r="43" spans="1:7" ht="16" customHeight="1" x14ac:dyDescent="0.4">
      <c r="A43" s="213"/>
      <c r="B43" s="118"/>
      <c r="C43" s="99"/>
      <c r="D43" s="171"/>
      <c r="E43" s="110" t="s">
        <v>88</v>
      </c>
      <c r="F43" s="106">
        <v>236.34</v>
      </c>
      <c r="G43" s="213"/>
    </row>
    <row r="44" spans="1:7" ht="16" customHeight="1" thickBot="1" x14ac:dyDescent="0.45">
      <c r="A44" s="213"/>
      <c r="B44" s="115" t="s">
        <v>6</v>
      </c>
      <c r="C44" s="117">
        <f>SUM(C41:C42)</f>
        <v>168.2825</v>
      </c>
      <c r="D44" s="165"/>
      <c r="E44" s="115" t="s">
        <v>6</v>
      </c>
      <c r="F44" s="117">
        <f>SUM(F42:F43)</f>
        <v>660.19</v>
      </c>
      <c r="G44" s="213"/>
    </row>
    <row r="45" spans="1:7" ht="16" customHeight="1" thickTop="1" thickBot="1" x14ac:dyDescent="0.45">
      <c r="A45" s="213"/>
      <c r="B45" s="265" t="s">
        <v>93</v>
      </c>
      <c r="C45" s="266"/>
      <c r="D45" s="266"/>
      <c r="E45" s="266"/>
      <c r="F45" s="267"/>
      <c r="G45" s="213"/>
    </row>
    <row r="46" spans="1:7" ht="16" customHeight="1" thickTop="1" thickBot="1" x14ac:dyDescent="0.45">
      <c r="A46" s="213"/>
      <c r="B46" s="255" t="s">
        <v>91</v>
      </c>
      <c r="C46" s="256"/>
      <c r="D46" s="174"/>
      <c r="E46" s="255" t="s">
        <v>105</v>
      </c>
      <c r="F46" s="257"/>
      <c r="G46" s="213"/>
    </row>
    <row r="47" spans="1:7" ht="16" customHeight="1" thickTop="1" x14ac:dyDescent="0.4">
      <c r="A47" s="213"/>
      <c r="B47" s="102" t="s">
        <v>153</v>
      </c>
      <c r="C47" s="119">
        <f>(C5*2.75%)</f>
        <v>36.506250000000001</v>
      </c>
      <c r="D47" s="175"/>
      <c r="E47" s="116" t="s">
        <v>153</v>
      </c>
      <c r="F47" s="119">
        <f>(C5*2.75%)</f>
        <v>36.506250000000001</v>
      </c>
      <c r="G47" s="213"/>
    </row>
    <row r="48" spans="1:7" ht="16" customHeight="1" x14ac:dyDescent="0.4">
      <c r="A48" s="213"/>
      <c r="B48" s="110" t="s">
        <v>84</v>
      </c>
      <c r="C48" s="106">
        <f>$C$13</f>
        <v>95.27</v>
      </c>
      <c r="D48" s="163"/>
      <c r="E48" s="110" t="s">
        <v>85</v>
      </c>
      <c r="F48" s="154">
        <f>$F$42</f>
        <v>423.85</v>
      </c>
      <c r="G48" s="213"/>
    </row>
    <row r="49" spans="1:7" ht="16" customHeight="1" x14ac:dyDescent="0.4">
      <c r="A49" s="213"/>
      <c r="B49" s="118"/>
      <c r="C49" s="99"/>
      <c r="D49" s="171"/>
      <c r="E49" s="110" t="s">
        <v>88</v>
      </c>
      <c r="F49" s="106">
        <v>236.34</v>
      </c>
      <c r="G49" s="213"/>
    </row>
    <row r="50" spans="1:7" ht="16" customHeight="1" thickBot="1" x14ac:dyDescent="0.45">
      <c r="A50" s="213"/>
      <c r="B50" s="120" t="s">
        <v>6</v>
      </c>
      <c r="C50" s="122">
        <f>SUM(C47:C49)</f>
        <v>131.77625</v>
      </c>
      <c r="D50" s="172"/>
      <c r="E50" s="120" t="s">
        <v>6</v>
      </c>
      <c r="F50" s="122">
        <f>SUM(F47:F49)</f>
        <v>696.69625000000008</v>
      </c>
      <c r="G50" s="213"/>
    </row>
    <row r="51" spans="1:7" ht="16.5" thickTop="1" x14ac:dyDescent="0.4">
      <c r="A51" s="213"/>
      <c r="B51" s="184"/>
      <c r="C51" s="159"/>
      <c r="D51" s="159"/>
      <c r="E51" s="159"/>
      <c r="F51" s="159"/>
      <c r="G51" s="213"/>
    </row>
    <row r="52" spans="1:7" ht="14.25" customHeight="1" x14ac:dyDescent="0.4">
      <c r="B52" s="123"/>
    </row>
    <row r="54" spans="1:7" x14ac:dyDescent="0.4">
      <c r="B54" s="123"/>
    </row>
    <row r="55" spans="1:7" x14ac:dyDescent="0.4">
      <c r="C55" s="123"/>
      <c r="D55" s="123"/>
      <c r="E55" s="123"/>
      <c r="F55" s="123"/>
    </row>
  </sheetData>
  <sheetProtection selectLockedCells="1"/>
  <protectedRanges>
    <protectedRange sqref="B2" name="Range1"/>
  </protectedRanges>
  <mergeCells count="30">
    <mergeCell ref="B2:F2"/>
    <mergeCell ref="B1:F1"/>
    <mergeCell ref="B25:F25"/>
    <mergeCell ref="B31:F31"/>
    <mergeCell ref="B8:F8"/>
    <mergeCell ref="B24:F24"/>
    <mergeCell ref="E10:F10"/>
    <mergeCell ref="B10:C10"/>
    <mergeCell ref="B17:C17"/>
    <mergeCell ref="E17:F17"/>
    <mergeCell ref="E3:F3"/>
    <mergeCell ref="E6:F6"/>
    <mergeCell ref="E4:F4"/>
    <mergeCell ref="B9:F9"/>
    <mergeCell ref="B16:F16"/>
    <mergeCell ref="C3:D3"/>
    <mergeCell ref="C4:D4"/>
    <mergeCell ref="C5:D5"/>
    <mergeCell ref="C6:D6"/>
    <mergeCell ref="B40:C40"/>
    <mergeCell ref="E40:F40"/>
    <mergeCell ref="B46:C46"/>
    <mergeCell ref="E46:F46"/>
    <mergeCell ref="B26:C26"/>
    <mergeCell ref="E26:F26"/>
    <mergeCell ref="B32:C32"/>
    <mergeCell ref="E32:F32"/>
    <mergeCell ref="B39:F39"/>
    <mergeCell ref="B45:F45"/>
    <mergeCell ref="B38:F38"/>
  </mergeCells>
  <hyperlinks>
    <hyperlink ref="F1" r:id="rId1" display="PEBTF Healthcare Coverage FULL-TIME EMPLOYEES" xr:uid="{00000000-0004-0000-0100-000000000000}"/>
    <hyperlink ref="B1:F1" r:id="rId2" display="PEBTF Health Care Coverage FULL-TIME PEBTF EMPLOYEES" xr:uid="{57339445-7EEA-4226-9199-E20FF731266F}"/>
  </hyperlinks>
  <printOptions horizontalCentered="1" verticalCentered="1"/>
  <pageMargins left="0.25" right="0.25" top="0.75" bottom="0.75" header="0.3" footer="0.3"/>
  <pageSetup scale="88" fitToHeight="0"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fitToPage="1"/>
  </sheetPr>
  <dimension ref="A1:G39"/>
  <sheetViews>
    <sheetView showGridLines="0" showRowColHeaders="0" topLeftCell="A3" workbookViewId="0">
      <selection activeCell="C7" sqref="C7"/>
    </sheetView>
  </sheetViews>
  <sheetFormatPr defaultRowHeight="16" x14ac:dyDescent="0.4"/>
  <cols>
    <col min="1" max="1" width="2.26953125" style="208" customWidth="1"/>
    <col min="2" max="2" width="50.7265625" style="9" customWidth="1"/>
    <col min="3" max="3" width="18.54296875" style="9" customWidth="1"/>
    <col min="4" max="4" width="4.81640625" style="9" customWidth="1"/>
    <col min="5" max="5" width="50.7265625" style="9" customWidth="1"/>
    <col min="6" max="6" width="20.1796875" style="9" customWidth="1"/>
    <col min="7" max="7" width="2.26953125" style="208" customWidth="1"/>
    <col min="8" max="253" width="9.1796875" style="9"/>
    <col min="254" max="254" width="24.81640625" style="9" customWidth="1"/>
    <col min="255" max="255" width="19.54296875" style="9" customWidth="1"/>
    <col min="256" max="256" width="8.7265625" style="9" customWidth="1"/>
    <col min="257" max="257" width="21.26953125" style="9" customWidth="1"/>
    <col min="258" max="258" width="11" style="9" customWidth="1"/>
    <col min="259" max="259" width="19.81640625" style="9" customWidth="1"/>
    <col min="260" max="260" width="8.7265625" style="9" customWidth="1"/>
    <col min="261" max="509" width="9.1796875" style="9"/>
    <col min="510" max="510" width="24.81640625" style="9" customWidth="1"/>
    <col min="511" max="511" width="19.54296875" style="9" customWidth="1"/>
    <col min="512" max="512" width="8.7265625" style="9" customWidth="1"/>
    <col min="513" max="513" width="21.26953125" style="9" customWidth="1"/>
    <col min="514" max="514" width="11" style="9" customWidth="1"/>
    <col min="515" max="515" width="19.81640625" style="9" customWidth="1"/>
    <col min="516" max="516" width="8.7265625" style="9" customWidth="1"/>
    <col min="517" max="765" width="9.1796875" style="9"/>
    <col min="766" max="766" width="24.81640625" style="9" customWidth="1"/>
    <col min="767" max="767" width="19.54296875" style="9" customWidth="1"/>
    <col min="768" max="768" width="8.7265625" style="9" customWidth="1"/>
    <col min="769" max="769" width="21.26953125" style="9" customWidth="1"/>
    <col min="770" max="770" width="11" style="9" customWidth="1"/>
    <col min="771" max="771" width="19.81640625" style="9" customWidth="1"/>
    <col min="772" max="772" width="8.7265625" style="9" customWidth="1"/>
    <col min="773" max="1021" width="9.1796875" style="9"/>
    <col min="1022" max="1022" width="24.81640625" style="9" customWidth="1"/>
    <col min="1023" max="1023" width="19.54296875" style="9" customWidth="1"/>
    <col min="1024" max="1024" width="8.7265625" style="9" customWidth="1"/>
    <col min="1025" max="1025" width="21.26953125" style="9" customWidth="1"/>
    <col min="1026" max="1026" width="11" style="9" customWidth="1"/>
    <col min="1027" max="1027" width="19.81640625" style="9" customWidth="1"/>
    <col min="1028" max="1028" width="8.7265625" style="9" customWidth="1"/>
    <col min="1029" max="1277" width="9.1796875" style="9"/>
    <col min="1278" max="1278" width="24.81640625" style="9" customWidth="1"/>
    <col min="1279" max="1279" width="19.54296875" style="9" customWidth="1"/>
    <col min="1280" max="1280" width="8.7265625" style="9" customWidth="1"/>
    <col min="1281" max="1281" width="21.26953125" style="9" customWidth="1"/>
    <col min="1282" max="1282" width="11" style="9" customWidth="1"/>
    <col min="1283" max="1283" width="19.81640625" style="9" customWidth="1"/>
    <col min="1284" max="1284" width="8.7265625" style="9" customWidth="1"/>
    <col min="1285" max="1533" width="9.1796875" style="9"/>
    <col min="1534" max="1534" width="24.81640625" style="9" customWidth="1"/>
    <col min="1535" max="1535" width="19.54296875" style="9" customWidth="1"/>
    <col min="1536" max="1536" width="8.7265625" style="9" customWidth="1"/>
    <col min="1537" max="1537" width="21.26953125" style="9" customWidth="1"/>
    <col min="1538" max="1538" width="11" style="9" customWidth="1"/>
    <col min="1539" max="1539" width="19.81640625" style="9" customWidth="1"/>
    <col min="1540" max="1540" width="8.7265625" style="9" customWidth="1"/>
    <col min="1541" max="1789" width="9.1796875" style="9"/>
    <col min="1790" max="1790" width="24.81640625" style="9" customWidth="1"/>
    <col min="1791" max="1791" width="19.54296875" style="9" customWidth="1"/>
    <col min="1792" max="1792" width="8.7265625" style="9" customWidth="1"/>
    <col min="1793" max="1793" width="21.26953125" style="9" customWidth="1"/>
    <col min="1794" max="1794" width="11" style="9" customWidth="1"/>
    <col min="1795" max="1795" width="19.81640625" style="9" customWidth="1"/>
    <col min="1796" max="1796" width="8.7265625" style="9" customWidth="1"/>
    <col min="1797" max="2045" width="9.1796875" style="9"/>
    <col min="2046" max="2046" width="24.81640625" style="9" customWidth="1"/>
    <col min="2047" max="2047" width="19.54296875" style="9" customWidth="1"/>
    <col min="2048" max="2048" width="8.7265625" style="9" customWidth="1"/>
    <col min="2049" max="2049" width="21.26953125" style="9" customWidth="1"/>
    <col min="2050" max="2050" width="11" style="9" customWidth="1"/>
    <col min="2051" max="2051" width="19.81640625" style="9" customWidth="1"/>
    <col min="2052" max="2052" width="8.7265625" style="9" customWidth="1"/>
    <col min="2053" max="2301" width="9.1796875" style="9"/>
    <col min="2302" max="2302" width="24.81640625" style="9" customWidth="1"/>
    <col min="2303" max="2303" width="19.54296875" style="9" customWidth="1"/>
    <col min="2304" max="2304" width="8.7265625" style="9" customWidth="1"/>
    <col min="2305" max="2305" width="21.26953125" style="9" customWidth="1"/>
    <col min="2306" max="2306" width="11" style="9" customWidth="1"/>
    <col min="2307" max="2307" width="19.81640625" style="9" customWidth="1"/>
    <col min="2308" max="2308" width="8.7265625" style="9" customWidth="1"/>
    <col min="2309" max="2557" width="9.1796875" style="9"/>
    <col min="2558" max="2558" width="24.81640625" style="9" customWidth="1"/>
    <col min="2559" max="2559" width="19.54296875" style="9" customWidth="1"/>
    <col min="2560" max="2560" width="8.7265625" style="9" customWidth="1"/>
    <col min="2561" max="2561" width="21.26953125" style="9" customWidth="1"/>
    <col min="2562" max="2562" width="11" style="9" customWidth="1"/>
    <col min="2563" max="2563" width="19.81640625" style="9" customWidth="1"/>
    <col min="2564" max="2564" width="8.7265625" style="9" customWidth="1"/>
    <col min="2565" max="2813" width="9.1796875" style="9"/>
    <col min="2814" max="2814" width="24.81640625" style="9" customWidth="1"/>
    <col min="2815" max="2815" width="19.54296875" style="9" customWidth="1"/>
    <col min="2816" max="2816" width="8.7265625" style="9" customWidth="1"/>
    <col min="2817" max="2817" width="21.26953125" style="9" customWidth="1"/>
    <col min="2818" max="2818" width="11" style="9" customWidth="1"/>
    <col min="2819" max="2819" width="19.81640625" style="9" customWidth="1"/>
    <col min="2820" max="2820" width="8.7265625" style="9" customWidth="1"/>
    <col min="2821" max="3069" width="9.1796875" style="9"/>
    <col min="3070" max="3070" width="24.81640625" style="9" customWidth="1"/>
    <col min="3071" max="3071" width="19.54296875" style="9" customWidth="1"/>
    <col min="3072" max="3072" width="8.7265625" style="9" customWidth="1"/>
    <col min="3073" max="3073" width="21.26953125" style="9" customWidth="1"/>
    <col min="3074" max="3074" width="11" style="9" customWidth="1"/>
    <col min="3075" max="3075" width="19.81640625" style="9" customWidth="1"/>
    <col min="3076" max="3076" width="8.7265625" style="9" customWidth="1"/>
    <col min="3077" max="3325" width="9.1796875" style="9"/>
    <col min="3326" max="3326" width="24.81640625" style="9" customWidth="1"/>
    <col min="3327" max="3327" width="19.54296875" style="9" customWidth="1"/>
    <col min="3328" max="3328" width="8.7265625" style="9" customWidth="1"/>
    <col min="3329" max="3329" width="21.26953125" style="9" customWidth="1"/>
    <col min="3330" max="3330" width="11" style="9" customWidth="1"/>
    <col min="3331" max="3331" width="19.81640625" style="9" customWidth="1"/>
    <col min="3332" max="3332" width="8.7265625" style="9" customWidth="1"/>
    <col min="3333" max="3581" width="9.1796875" style="9"/>
    <col min="3582" max="3582" width="24.81640625" style="9" customWidth="1"/>
    <col min="3583" max="3583" width="19.54296875" style="9" customWidth="1"/>
    <col min="3584" max="3584" width="8.7265625" style="9" customWidth="1"/>
    <col min="3585" max="3585" width="21.26953125" style="9" customWidth="1"/>
    <col min="3586" max="3586" width="11" style="9" customWidth="1"/>
    <col min="3587" max="3587" width="19.81640625" style="9" customWidth="1"/>
    <col min="3588" max="3588" width="8.7265625" style="9" customWidth="1"/>
    <col min="3589" max="3837" width="9.1796875" style="9"/>
    <col min="3838" max="3838" width="24.81640625" style="9" customWidth="1"/>
    <col min="3839" max="3839" width="19.54296875" style="9" customWidth="1"/>
    <col min="3840" max="3840" width="8.7265625" style="9" customWidth="1"/>
    <col min="3841" max="3841" width="21.26953125" style="9" customWidth="1"/>
    <col min="3842" max="3842" width="11" style="9" customWidth="1"/>
    <col min="3843" max="3843" width="19.81640625" style="9" customWidth="1"/>
    <col min="3844" max="3844" width="8.7265625" style="9" customWidth="1"/>
    <col min="3845" max="4093" width="9.1796875" style="9"/>
    <col min="4094" max="4094" width="24.81640625" style="9" customWidth="1"/>
    <col min="4095" max="4095" width="19.54296875" style="9" customWidth="1"/>
    <col min="4096" max="4096" width="8.7265625" style="9" customWidth="1"/>
    <col min="4097" max="4097" width="21.26953125" style="9" customWidth="1"/>
    <col min="4098" max="4098" width="11" style="9" customWidth="1"/>
    <col min="4099" max="4099" width="19.81640625" style="9" customWidth="1"/>
    <col min="4100" max="4100" width="8.7265625" style="9" customWidth="1"/>
    <col min="4101" max="4349" width="9.1796875" style="9"/>
    <col min="4350" max="4350" width="24.81640625" style="9" customWidth="1"/>
    <col min="4351" max="4351" width="19.54296875" style="9" customWidth="1"/>
    <col min="4352" max="4352" width="8.7265625" style="9" customWidth="1"/>
    <col min="4353" max="4353" width="21.26953125" style="9" customWidth="1"/>
    <col min="4354" max="4354" width="11" style="9" customWidth="1"/>
    <col min="4355" max="4355" width="19.81640625" style="9" customWidth="1"/>
    <col min="4356" max="4356" width="8.7265625" style="9" customWidth="1"/>
    <col min="4357" max="4605" width="9.1796875" style="9"/>
    <col min="4606" max="4606" width="24.81640625" style="9" customWidth="1"/>
    <col min="4607" max="4607" width="19.54296875" style="9" customWidth="1"/>
    <col min="4608" max="4608" width="8.7265625" style="9" customWidth="1"/>
    <col min="4609" max="4609" width="21.26953125" style="9" customWidth="1"/>
    <col min="4610" max="4610" width="11" style="9" customWidth="1"/>
    <col min="4611" max="4611" width="19.81640625" style="9" customWidth="1"/>
    <col min="4612" max="4612" width="8.7265625" style="9" customWidth="1"/>
    <col min="4613" max="4861" width="9.1796875" style="9"/>
    <col min="4862" max="4862" width="24.81640625" style="9" customWidth="1"/>
    <col min="4863" max="4863" width="19.54296875" style="9" customWidth="1"/>
    <col min="4864" max="4864" width="8.7265625" style="9" customWidth="1"/>
    <col min="4865" max="4865" width="21.26953125" style="9" customWidth="1"/>
    <col min="4866" max="4866" width="11" style="9" customWidth="1"/>
    <col min="4867" max="4867" width="19.81640625" style="9" customWidth="1"/>
    <col min="4868" max="4868" width="8.7265625" style="9" customWidth="1"/>
    <col min="4869" max="5117" width="9.1796875" style="9"/>
    <col min="5118" max="5118" width="24.81640625" style="9" customWidth="1"/>
    <col min="5119" max="5119" width="19.54296875" style="9" customWidth="1"/>
    <col min="5120" max="5120" width="8.7265625" style="9" customWidth="1"/>
    <col min="5121" max="5121" width="21.26953125" style="9" customWidth="1"/>
    <col min="5122" max="5122" width="11" style="9" customWidth="1"/>
    <col min="5123" max="5123" width="19.81640625" style="9" customWidth="1"/>
    <col min="5124" max="5124" width="8.7265625" style="9" customWidth="1"/>
    <col min="5125" max="5373" width="9.1796875" style="9"/>
    <col min="5374" max="5374" width="24.81640625" style="9" customWidth="1"/>
    <col min="5375" max="5375" width="19.54296875" style="9" customWidth="1"/>
    <col min="5376" max="5376" width="8.7265625" style="9" customWidth="1"/>
    <col min="5377" max="5377" width="21.26953125" style="9" customWidth="1"/>
    <col min="5378" max="5378" width="11" style="9" customWidth="1"/>
    <col min="5379" max="5379" width="19.81640625" style="9" customWidth="1"/>
    <col min="5380" max="5380" width="8.7265625" style="9" customWidth="1"/>
    <col min="5381" max="5629" width="9.1796875" style="9"/>
    <col min="5630" max="5630" width="24.81640625" style="9" customWidth="1"/>
    <col min="5631" max="5631" width="19.54296875" style="9" customWidth="1"/>
    <col min="5632" max="5632" width="8.7265625" style="9" customWidth="1"/>
    <col min="5633" max="5633" width="21.26953125" style="9" customWidth="1"/>
    <col min="5634" max="5634" width="11" style="9" customWidth="1"/>
    <col min="5635" max="5635" width="19.81640625" style="9" customWidth="1"/>
    <col min="5636" max="5636" width="8.7265625" style="9" customWidth="1"/>
    <col min="5637" max="5885" width="9.1796875" style="9"/>
    <col min="5886" max="5886" width="24.81640625" style="9" customWidth="1"/>
    <col min="5887" max="5887" width="19.54296875" style="9" customWidth="1"/>
    <col min="5888" max="5888" width="8.7265625" style="9" customWidth="1"/>
    <col min="5889" max="5889" width="21.26953125" style="9" customWidth="1"/>
    <col min="5890" max="5890" width="11" style="9" customWidth="1"/>
    <col min="5891" max="5891" width="19.81640625" style="9" customWidth="1"/>
    <col min="5892" max="5892" width="8.7265625" style="9" customWidth="1"/>
    <col min="5893" max="6141" width="9.1796875" style="9"/>
    <col min="6142" max="6142" width="24.81640625" style="9" customWidth="1"/>
    <col min="6143" max="6143" width="19.54296875" style="9" customWidth="1"/>
    <col min="6144" max="6144" width="8.7265625" style="9" customWidth="1"/>
    <col min="6145" max="6145" width="21.26953125" style="9" customWidth="1"/>
    <col min="6146" max="6146" width="11" style="9" customWidth="1"/>
    <col min="6147" max="6147" width="19.81640625" style="9" customWidth="1"/>
    <col min="6148" max="6148" width="8.7265625" style="9" customWidth="1"/>
    <col min="6149" max="6397" width="9.1796875" style="9"/>
    <col min="6398" max="6398" width="24.81640625" style="9" customWidth="1"/>
    <col min="6399" max="6399" width="19.54296875" style="9" customWidth="1"/>
    <col min="6400" max="6400" width="8.7265625" style="9" customWidth="1"/>
    <col min="6401" max="6401" width="21.26953125" style="9" customWidth="1"/>
    <col min="6402" max="6402" width="11" style="9" customWidth="1"/>
    <col min="6403" max="6403" width="19.81640625" style="9" customWidth="1"/>
    <col min="6404" max="6404" width="8.7265625" style="9" customWidth="1"/>
    <col min="6405" max="6653" width="9.1796875" style="9"/>
    <col min="6654" max="6654" width="24.81640625" style="9" customWidth="1"/>
    <col min="6655" max="6655" width="19.54296875" style="9" customWidth="1"/>
    <col min="6656" max="6656" width="8.7265625" style="9" customWidth="1"/>
    <col min="6657" max="6657" width="21.26953125" style="9" customWidth="1"/>
    <col min="6658" max="6658" width="11" style="9" customWidth="1"/>
    <col min="6659" max="6659" width="19.81640625" style="9" customWidth="1"/>
    <col min="6660" max="6660" width="8.7265625" style="9" customWidth="1"/>
    <col min="6661" max="6909" width="9.1796875" style="9"/>
    <col min="6910" max="6910" width="24.81640625" style="9" customWidth="1"/>
    <col min="6911" max="6911" width="19.54296875" style="9" customWidth="1"/>
    <col min="6912" max="6912" width="8.7265625" style="9" customWidth="1"/>
    <col min="6913" max="6913" width="21.26953125" style="9" customWidth="1"/>
    <col min="6914" max="6914" width="11" style="9" customWidth="1"/>
    <col min="6915" max="6915" width="19.81640625" style="9" customWidth="1"/>
    <col min="6916" max="6916" width="8.7265625" style="9" customWidth="1"/>
    <col min="6917" max="7165" width="9.1796875" style="9"/>
    <col min="7166" max="7166" width="24.81640625" style="9" customWidth="1"/>
    <col min="7167" max="7167" width="19.54296875" style="9" customWidth="1"/>
    <col min="7168" max="7168" width="8.7265625" style="9" customWidth="1"/>
    <col min="7169" max="7169" width="21.26953125" style="9" customWidth="1"/>
    <col min="7170" max="7170" width="11" style="9" customWidth="1"/>
    <col min="7171" max="7171" width="19.81640625" style="9" customWidth="1"/>
    <col min="7172" max="7172" width="8.7265625" style="9" customWidth="1"/>
    <col min="7173" max="7421" width="9.1796875" style="9"/>
    <col min="7422" max="7422" width="24.81640625" style="9" customWidth="1"/>
    <col min="7423" max="7423" width="19.54296875" style="9" customWidth="1"/>
    <col min="7424" max="7424" width="8.7265625" style="9" customWidth="1"/>
    <col min="7425" max="7425" width="21.26953125" style="9" customWidth="1"/>
    <col min="7426" max="7426" width="11" style="9" customWidth="1"/>
    <col min="7427" max="7427" width="19.81640625" style="9" customWidth="1"/>
    <col min="7428" max="7428" width="8.7265625" style="9" customWidth="1"/>
    <col min="7429" max="7677" width="9.1796875" style="9"/>
    <col min="7678" max="7678" width="24.81640625" style="9" customWidth="1"/>
    <col min="7679" max="7679" width="19.54296875" style="9" customWidth="1"/>
    <col min="7680" max="7680" width="8.7265625" style="9" customWidth="1"/>
    <col min="7681" max="7681" width="21.26953125" style="9" customWidth="1"/>
    <col min="7682" max="7682" width="11" style="9" customWidth="1"/>
    <col min="7683" max="7683" width="19.81640625" style="9" customWidth="1"/>
    <col min="7684" max="7684" width="8.7265625" style="9" customWidth="1"/>
    <col min="7685" max="7933" width="9.1796875" style="9"/>
    <col min="7934" max="7934" width="24.81640625" style="9" customWidth="1"/>
    <col min="7935" max="7935" width="19.54296875" style="9" customWidth="1"/>
    <col min="7936" max="7936" width="8.7265625" style="9" customWidth="1"/>
    <col min="7937" max="7937" width="21.26953125" style="9" customWidth="1"/>
    <col min="7938" max="7938" width="11" style="9" customWidth="1"/>
    <col min="7939" max="7939" width="19.81640625" style="9" customWidth="1"/>
    <col min="7940" max="7940" width="8.7265625" style="9" customWidth="1"/>
    <col min="7941" max="8189" width="9.1796875" style="9"/>
    <col min="8190" max="8190" width="24.81640625" style="9" customWidth="1"/>
    <col min="8191" max="8191" width="19.54296875" style="9" customWidth="1"/>
    <col min="8192" max="8192" width="8.7265625" style="9" customWidth="1"/>
    <col min="8193" max="8193" width="21.26953125" style="9" customWidth="1"/>
    <col min="8194" max="8194" width="11" style="9" customWidth="1"/>
    <col min="8195" max="8195" width="19.81640625" style="9" customWidth="1"/>
    <col min="8196" max="8196" width="8.7265625" style="9" customWidth="1"/>
    <col min="8197" max="8445" width="9.1796875" style="9"/>
    <col min="8446" max="8446" width="24.81640625" style="9" customWidth="1"/>
    <col min="8447" max="8447" width="19.54296875" style="9" customWidth="1"/>
    <col min="8448" max="8448" width="8.7265625" style="9" customWidth="1"/>
    <col min="8449" max="8449" width="21.26953125" style="9" customWidth="1"/>
    <col min="8450" max="8450" width="11" style="9" customWidth="1"/>
    <col min="8451" max="8451" width="19.81640625" style="9" customWidth="1"/>
    <col min="8452" max="8452" width="8.7265625" style="9" customWidth="1"/>
    <col min="8453" max="8701" width="9.1796875" style="9"/>
    <col min="8702" max="8702" width="24.81640625" style="9" customWidth="1"/>
    <col min="8703" max="8703" width="19.54296875" style="9" customWidth="1"/>
    <col min="8704" max="8704" width="8.7265625" style="9" customWidth="1"/>
    <col min="8705" max="8705" width="21.26953125" style="9" customWidth="1"/>
    <col min="8706" max="8706" width="11" style="9" customWidth="1"/>
    <col min="8707" max="8707" width="19.81640625" style="9" customWidth="1"/>
    <col min="8708" max="8708" width="8.7265625" style="9" customWidth="1"/>
    <col min="8709" max="8957" width="9.1796875" style="9"/>
    <col min="8958" max="8958" width="24.81640625" style="9" customWidth="1"/>
    <col min="8959" max="8959" width="19.54296875" style="9" customWidth="1"/>
    <col min="8960" max="8960" width="8.7265625" style="9" customWidth="1"/>
    <col min="8961" max="8961" width="21.26953125" style="9" customWidth="1"/>
    <col min="8962" max="8962" width="11" style="9" customWidth="1"/>
    <col min="8963" max="8963" width="19.81640625" style="9" customWidth="1"/>
    <col min="8964" max="8964" width="8.7265625" style="9" customWidth="1"/>
    <col min="8965" max="9213" width="9.1796875" style="9"/>
    <col min="9214" max="9214" width="24.81640625" style="9" customWidth="1"/>
    <col min="9215" max="9215" width="19.54296875" style="9" customWidth="1"/>
    <col min="9216" max="9216" width="8.7265625" style="9" customWidth="1"/>
    <col min="9217" max="9217" width="21.26953125" style="9" customWidth="1"/>
    <col min="9218" max="9218" width="11" style="9" customWidth="1"/>
    <col min="9219" max="9219" width="19.81640625" style="9" customWidth="1"/>
    <col min="9220" max="9220" width="8.7265625" style="9" customWidth="1"/>
    <col min="9221" max="9469" width="9.1796875" style="9"/>
    <col min="9470" max="9470" width="24.81640625" style="9" customWidth="1"/>
    <col min="9471" max="9471" width="19.54296875" style="9" customWidth="1"/>
    <col min="9472" max="9472" width="8.7265625" style="9" customWidth="1"/>
    <col min="9473" max="9473" width="21.26953125" style="9" customWidth="1"/>
    <col min="9474" max="9474" width="11" style="9" customWidth="1"/>
    <col min="9475" max="9475" width="19.81640625" style="9" customWidth="1"/>
    <col min="9476" max="9476" width="8.7265625" style="9" customWidth="1"/>
    <col min="9477" max="9725" width="9.1796875" style="9"/>
    <col min="9726" max="9726" width="24.81640625" style="9" customWidth="1"/>
    <col min="9727" max="9727" width="19.54296875" style="9" customWidth="1"/>
    <col min="9728" max="9728" width="8.7265625" style="9" customWidth="1"/>
    <col min="9729" max="9729" width="21.26953125" style="9" customWidth="1"/>
    <col min="9730" max="9730" width="11" style="9" customWidth="1"/>
    <col min="9731" max="9731" width="19.81640625" style="9" customWidth="1"/>
    <col min="9732" max="9732" width="8.7265625" style="9" customWidth="1"/>
    <col min="9733" max="9981" width="9.1796875" style="9"/>
    <col min="9982" max="9982" width="24.81640625" style="9" customWidth="1"/>
    <col min="9983" max="9983" width="19.54296875" style="9" customWidth="1"/>
    <col min="9984" max="9984" width="8.7265625" style="9" customWidth="1"/>
    <col min="9985" max="9985" width="21.26953125" style="9" customWidth="1"/>
    <col min="9986" max="9986" width="11" style="9" customWidth="1"/>
    <col min="9987" max="9987" width="19.81640625" style="9" customWidth="1"/>
    <col min="9988" max="9988" width="8.7265625" style="9" customWidth="1"/>
    <col min="9989" max="10237" width="9.1796875" style="9"/>
    <col min="10238" max="10238" width="24.81640625" style="9" customWidth="1"/>
    <col min="10239" max="10239" width="19.54296875" style="9" customWidth="1"/>
    <col min="10240" max="10240" width="8.7265625" style="9" customWidth="1"/>
    <col min="10241" max="10241" width="21.26953125" style="9" customWidth="1"/>
    <col min="10242" max="10242" width="11" style="9" customWidth="1"/>
    <col min="10243" max="10243" width="19.81640625" style="9" customWidth="1"/>
    <col min="10244" max="10244" width="8.7265625" style="9" customWidth="1"/>
    <col min="10245" max="10493" width="9.1796875" style="9"/>
    <col min="10494" max="10494" width="24.81640625" style="9" customWidth="1"/>
    <col min="10495" max="10495" width="19.54296875" style="9" customWidth="1"/>
    <col min="10496" max="10496" width="8.7265625" style="9" customWidth="1"/>
    <col min="10497" max="10497" width="21.26953125" style="9" customWidth="1"/>
    <col min="10498" max="10498" width="11" style="9" customWidth="1"/>
    <col min="10499" max="10499" width="19.81640625" style="9" customWidth="1"/>
    <col min="10500" max="10500" width="8.7265625" style="9" customWidth="1"/>
    <col min="10501" max="10749" width="9.1796875" style="9"/>
    <col min="10750" max="10750" width="24.81640625" style="9" customWidth="1"/>
    <col min="10751" max="10751" width="19.54296875" style="9" customWidth="1"/>
    <col min="10752" max="10752" width="8.7265625" style="9" customWidth="1"/>
    <col min="10753" max="10753" width="21.26953125" style="9" customWidth="1"/>
    <col min="10754" max="10754" width="11" style="9" customWidth="1"/>
    <col min="10755" max="10755" width="19.81640625" style="9" customWidth="1"/>
    <col min="10756" max="10756" width="8.7265625" style="9" customWidth="1"/>
    <col min="10757" max="11005" width="9.1796875" style="9"/>
    <col min="11006" max="11006" width="24.81640625" style="9" customWidth="1"/>
    <col min="11007" max="11007" width="19.54296875" style="9" customWidth="1"/>
    <col min="11008" max="11008" width="8.7265625" style="9" customWidth="1"/>
    <col min="11009" max="11009" width="21.26953125" style="9" customWidth="1"/>
    <col min="11010" max="11010" width="11" style="9" customWidth="1"/>
    <col min="11011" max="11011" width="19.81640625" style="9" customWidth="1"/>
    <col min="11012" max="11012" width="8.7265625" style="9" customWidth="1"/>
    <col min="11013" max="11261" width="9.1796875" style="9"/>
    <col min="11262" max="11262" width="24.81640625" style="9" customWidth="1"/>
    <col min="11263" max="11263" width="19.54296875" style="9" customWidth="1"/>
    <col min="11264" max="11264" width="8.7265625" style="9" customWidth="1"/>
    <col min="11265" max="11265" width="21.26953125" style="9" customWidth="1"/>
    <col min="11266" max="11266" width="11" style="9" customWidth="1"/>
    <col min="11267" max="11267" width="19.81640625" style="9" customWidth="1"/>
    <col min="11268" max="11268" width="8.7265625" style="9" customWidth="1"/>
    <col min="11269" max="11517" width="9.1796875" style="9"/>
    <col min="11518" max="11518" width="24.81640625" style="9" customWidth="1"/>
    <col min="11519" max="11519" width="19.54296875" style="9" customWidth="1"/>
    <col min="11520" max="11520" width="8.7265625" style="9" customWidth="1"/>
    <col min="11521" max="11521" width="21.26953125" style="9" customWidth="1"/>
    <col min="11522" max="11522" width="11" style="9" customWidth="1"/>
    <col min="11523" max="11523" width="19.81640625" style="9" customWidth="1"/>
    <col min="11524" max="11524" width="8.7265625" style="9" customWidth="1"/>
    <col min="11525" max="11773" width="9.1796875" style="9"/>
    <col min="11774" max="11774" width="24.81640625" style="9" customWidth="1"/>
    <col min="11775" max="11775" width="19.54296875" style="9" customWidth="1"/>
    <col min="11776" max="11776" width="8.7265625" style="9" customWidth="1"/>
    <col min="11777" max="11777" width="21.26953125" style="9" customWidth="1"/>
    <col min="11778" max="11778" width="11" style="9" customWidth="1"/>
    <col min="11779" max="11779" width="19.81640625" style="9" customWidth="1"/>
    <col min="11780" max="11780" width="8.7265625" style="9" customWidth="1"/>
    <col min="11781" max="12029" width="9.1796875" style="9"/>
    <col min="12030" max="12030" width="24.81640625" style="9" customWidth="1"/>
    <col min="12031" max="12031" width="19.54296875" style="9" customWidth="1"/>
    <col min="12032" max="12032" width="8.7265625" style="9" customWidth="1"/>
    <col min="12033" max="12033" width="21.26953125" style="9" customWidth="1"/>
    <col min="12034" max="12034" width="11" style="9" customWidth="1"/>
    <col min="12035" max="12035" width="19.81640625" style="9" customWidth="1"/>
    <col min="12036" max="12036" width="8.7265625" style="9" customWidth="1"/>
    <col min="12037" max="12285" width="9.1796875" style="9"/>
    <col min="12286" max="12286" width="24.81640625" style="9" customWidth="1"/>
    <col min="12287" max="12287" width="19.54296875" style="9" customWidth="1"/>
    <col min="12288" max="12288" width="8.7265625" style="9" customWidth="1"/>
    <col min="12289" max="12289" width="21.26953125" style="9" customWidth="1"/>
    <col min="12290" max="12290" width="11" style="9" customWidth="1"/>
    <col min="12291" max="12291" width="19.81640625" style="9" customWidth="1"/>
    <col min="12292" max="12292" width="8.7265625" style="9" customWidth="1"/>
    <col min="12293" max="12541" width="9.1796875" style="9"/>
    <col min="12542" max="12542" width="24.81640625" style="9" customWidth="1"/>
    <col min="12543" max="12543" width="19.54296875" style="9" customWidth="1"/>
    <col min="12544" max="12544" width="8.7265625" style="9" customWidth="1"/>
    <col min="12545" max="12545" width="21.26953125" style="9" customWidth="1"/>
    <col min="12546" max="12546" width="11" style="9" customWidth="1"/>
    <col min="12547" max="12547" width="19.81640625" style="9" customWidth="1"/>
    <col min="12548" max="12548" width="8.7265625" style="9" customWidth="1"/>
    <col min="12549" max="12797" width="9.1796875" style="9"/>
    <col min="12798" max="12798" width="24.81640625" style="9" customWidth="1"/>
    <col min="12799" max="12799" width="19.54296875" style="9" customWidth="1"/>
    <col min="12800" max="12800" width="8.7265625" style="9" customWidth="1"/>
    <col min="12801" max="12801" width="21.26953125" style="9" customWidth="1"/>
    <col min="12802" max="12802" width="11" style="9" customWidth="1"/>
    <col min="12803" max="12803" width="19.81640625" style="9" customWidth="1"/>
    <col min="12804" max="12804" width="8.7265625" style="9" customWidth="1"/>
    <col min="12805" max="13053" width="9.1796875" style="9"/>
    <col min="13054" max="13054" width="24.81640625" style="9" customWidth="1"/>
    <col min="13055" max="13055" width="19.54296875" style="9" customWidth="1"/>
    <col min="13056" max="13056" width="8.7265625" style="9" customWidth="1"/>
    <col min="13057" max="13057" width="21.26953125" style="9" customWidth="1"/>
    <col min="13058" max="13058" width="11" style="9" customWidth="1"/>
    <col min="13059" max="13059" width="19.81640625" style="9" customWidth="1"/>
    <col min="13060" max="13060" width="8.7265625" style="9" customWidth="1"/>
    <col min="13061" max="13309" width="9.1796875" style="9"/>
    <col min="13310" max="13310" width="24.81640625" style="9" customWidth="1"/>
    <col min="13311" max="13311" width="19.54296875" style="9" customWidth="1"/>
    <col min="13312" max="13312" width="8.7265625" style="9" customWidth="1"/>
    <col min="13313" max="13313" width="21.26953125" style="9" customWidth="1"/>
    <col min="13314" max="13314" width="11" style="9" customWidth="1"/>
    <col min="13315" max="13315" width="19.81640625" style="9" customWidth="1"/>
    <col min="13316" max="13316" width="8.7265625" style="9" customWidth="1"/>
    <col min="13317" max="13565" width="9.1796875" style="9"/>
    <col min="13566" max="13566" width="24.81640625" style="9" customWidth="1"/>
    <col min="13567" max="13567" width="19.54296875" style="9" customWidth="1"/>
    <col min="13568" max="13568" width="8.7265625" style="9" customWidth="1"/>
    <col min="13569" max="13569" width="21.26953125" style="9" customWidth="1"/>
    <col min="13570" max="13570" width="11" style="9" customWidth="1"/>
    <col min="13571" max="13571" width="19.81640625" style="9" customWidth="1"/>
    <col min="13572" max="13572" width="8.7265625" style="9" customWidth="1"/>
    <col min="13573" max="13821" width="9.1796875" style="9"/>
    <col min="13822" max="13822" width="24.81640625" style="9" customWidth="1"/>
    <col min="13823" max="13823" width="19.54296875" style="9" customWidth="1"/>
    <col min="13824" max="13824" width="8.7265625" style="9" customWidth="1"/>
    <col min="13825" max="13825" width="21.26953125" style="9" customWidth="1"/>
    <col min="13826" max="13826" width="11" style="9" customWidth="1"/>
    <col min="13827" max="13827" width="19.81640625" style="9" customWidth="1"/>
    <col min="13828" max="13828" width="8.7265625" style="9" customWidth="1"/>
    <col min="13829" max="14077" width="9.1796875" style="9"/>
    <col min="14078" max="14078" width="24.81640625" style="9" customWidth="1"/>
    <col min="14079" max="14079" width="19.54296875" style="9" customWidth="1"/>
    <col min="14080" max="14080" width="8.7265625" style="9" customWidth="1"/>
    <col min="14081" max="14081" width="21.26953125" style="9" customWidth="1"/>
    <col min="14082" max="14082" width="11" style="9" customWidth="1"/>
    <col min="14083" max="14083" width="19.81640625" style="9" customWidth="1"/>
    <col min="14084" max="14084" width="8.7265625" style="9" customWidth="1"/>
    <col min="14085" max="14333" width="9.1796875" style="9"/>
    <col min="14334" max="14334" width="24.81640625" style="9" customWidth="1"/>
    <col min="14335" max="14335" width="19.54296875" style="9" customWidth="1"/>
    <col min="14336" max="14336" width="8.7265625" style="9" customWidth="1"/>
    <col min="14337" max="14337" width="21.26953125" style="9" customWidth="1"/>
    <col min="14338" max="14338" width="11" style="9" customWidth="1"/>
    <col min="14339" max="14339" width="19.81640625" style="9" customWidth="1"/>
    <col min="14340" max="14340" width="8.7265625" style="9" customWidth="1"/>
    <col min="14341" max="14589" width="9.1796875" style="9"/>
    <col min="14590" max="14590" width="24.81640625" style="9" customWidth="1"/>
    <col min="14591" max="14591" width="19.54296875" style="9" customWidth="1"/>
    <col min="14592" max="14592" width="8.7265625" style="9" customWidth="1"/>
    <col min="14593" max="14593" width="21.26953125" style="9" customWidth="1"/>
    <col min="14594" max="14594" width="11" style="9" customWidth="1"/>
    <col min="14595" max="14595" width="19.81640625" style="9" customWidth="1"/>
    <col min="14596" max="14596" width="8.7265625" style="9" customWidth="1"/>
    <col min="14597" max="14845" width="9.1796875" style="9"/>
    <col min="14846" max="14846" width="24.81640625" style="9" customWidth="1"/>
    <col min="14847" max="14847" width="19.54296875" style="9" customWidth="1"/>
    <col min="14848" max="14848" width="8.7265625" style="9" customWidth="1"/>
    <col min="14849" max="14849" width="21.26953125" style="9" customWidth="1"/>
    <col min="14850" max="14850" width="11" style="9" customWidth="1"/>
    <col min="14851" max="14851" width="19.81640625" style="9" customWidth="1"/>
    <col min="14852" max="14852" width="8.7265625" style="9" customWidth="1"/>
    <col min="14853" max="15101" width="9.1796875" style="9"/>
    <col min="15102" max="15102" width="24.81640625" style="9" customWidth="1"/>
    <col min="15103" max="15103" width="19.54296875" style="9" customWidth="1"/>
    <col min="15104" max="15104" width="8.7265625" style="9" customWidth="1"/>
    <col min="15105" max="15105" width="21.26953125" style="9" customWidth="1"/>
    <col min="15106" max="15106" width="11" style="9" customWidth="1"/>
    <col min="15107" max="15107" width="19.81640625" style="9" customWidth="1"/>
    <col min="15108" max="15108" width="8.7265625" style="9" customWidth="1"/>
    <col min="15109" max="15357" width="9.1796875" style="9"/>
    <col min="15358" max="15358" width="24.81640625" style="9" customWidth="1"/>
    <col min="15359" max="15359" width="19.54296875" style="9" customWidth="1"/>
    <col min="15360" max="15360" width="8.7265625" style="9" customWidth="1"/>
    <col min="15361" max="15361" width="21.26953125" style="9" customWidth="1"/>
    <col min="15362" max="15362" width="11" style="9" customWidth="1"/>
    <col min="15363" max="15363" width="19.81640625" style="9" customWidth="1"/>
    <col min="15364" max="15364" width="8.7265625" style="9" customWidth="1"/>
    <col min="15365" max="15613" width="9.1796875" style="9"/>
    <col min="15614" max="15614" width="24.81640625" style="9" customWidth="1"/>
    <col min="15615" max="15615" width="19.54296875" style="9" customWidth="1"/>
    <col min="15616" max="15616" width="8.7265625" style="9" customWidth="1"/>
    <col min="15617" max="15617" width="21.26953125" style="9" customWidth="1"/>
    <col min="15618" max="15618" width="11" style="9" customWidth="1"/>
    <col min="15619" max="15619" width="19.81640625" style="9" customWidth="1"/>
    <col min="15620" max="15620" width="8.7265625" style="9" customWidth="1"/>
    <col min="15621" max="15869" width="9.1796875" style="9"/>
    <col min="15870" max="15870" width="24.81640625" style="9" customWidth="1"/>
    <col min="15871" max="15871" width="19.54296875" style="9" customWidth="1"/>
    <col min="15872" max="15872" width="8.7265625" style="9" customWidth="1"/>
    <col min="15873" max="15873" width="21.26953125" style="9" customWidth="1"/>
    <col min="15874" max="15874" width="11" style="9" customWidth="1"/>
    <col min="15875" max="15875" width="19.81640625" style="9" customWidth="1"/>
    <col min="15876" max="15876" width="8.7265625" style="9" customWidth="1"/>
    <col min="15877" max="16125" width="9.1796875" style="9"/>
    <col min="16126" max="16126" width="24.81640625" style="9" customWidth="1"/>
    <col min="16127" max="16127" width="19.54296875" style="9" customWidth="1"/>
    <col min="16128" max="16128" width="8.7265625" style="9" customWidth="1"/>
    <col min="16129" max="16129" width="21.26953125" style="9" customWidth="1"/>
    <col min="16130" max="16130" width="11" style="9" customWidth="1"/>
    <col min="16131" max="16131" width="19.81640625" style="9" customWidth="1"/>
    <col min="16132" max="16132" width="8.7265625" style="9" customWidth="1"/>
    <col min="16133" max="16378" width="9.1796875" style="9"/>
    <col min="16379" max="16384" width="9.1796875" style="9" customWidth="1"/>
  </cols>
  <sheetData>
    <row r="1" spans="1:7" s="93" customFormat="1" ht="19.5" thickTop="1" x14ac:dyDescent="0.5">
      <c r="A1" s="213"/>
      <c r="B1" s="281" t="s">
        <v>133</v>
      </c>
      <c r="C1" s="316"/>
      <c r="D1" s="316"/>
      <c r="E1" s="316"/>
      <c r="F1" s="316"/>
      <c r="G1" s="213"/>
    </row>
    <row r="2" spans="1:7" ht="118" customHeight="1" thickBot="1" x14ac:dyDescent="0.45">
      <c r="A2" s="213"/>
      <c r="B2" s="279" t="s">
        <v>108</v>
      </c>
      <c r="C2" s="325"/>
      <c r="D2" s="325"/>
      <c r="E2" s="325"/>
      <c r="F2" s="325"/>
      <c r="G2" s="213"/>
    </row>
    <row r="3" spans="1:7" ht="25.5" customHeight="1" thickTop="1" thickBot="1" x14ac:dyDescent="0.45">
      <c r="A3" s="213"/>
      <c r="B3" s="95" t="s">
        <v>114</v>
      </c>
      <c r="C3" s="317">
        <v>34621</v>
      </c>
      <c r="D3" s="318"/>
      <c r="E3" s="290" t="s">
        <v>94</v>
      </c>
      <c r="F3" s="326"/>
      <c r="G3" s="213"/>
    </row>
    <row r="4" spans="1:7" ht="25.5" customHeight="1" thickTop="1" thickBot="1" x14ac:dyDescent="0.45">
      <c r="A4" s="213"/>
      <c r="B4" s="137" t="s">
        <v>111</v>
      </c>
      <c r="C4" s="319">
        <v>45307</v>
      </c>
      <c r="D4" s="320"/>
      <c r="E4" s="134" t="s">
        <v>126</v>
      </c>
      <c r="F4" s="135"/>
      <c r="G4" s="213"/>
    </row>
    <row r="5" spans="1:7" ht="25.5" customHeight="1" thickTop="1" thickBot="1" x14ac:dyDescent="0.45">
      <c r="A5" s="213"/>
      <c r="B5" s="95" t="s">
        <v>113</v>
      </c>
      <c r="C5" s="321">
        <v>1327.5</v>
      </c>
      <c r="D5" s="322"/>
      <c r="E5" s="132"/>
      <c r="F5" s="133"/>
      <c r="G5" s="213"/>
    </row>
    <row r="6" spans="1:7" ht="111" customHeight="1" thickTop="1" thickBot="1" x14ac:dyDescent="0.45">
      <c r="A6" s="213"/>
      <c r="B6" s="136" t="s">
        <v>110</v>
      </c>
      <c r="C6" s="323">
        <v>45397</v>
      </c>
      <c r="D6" s="324"/>
      <c r="E6" s="292" t="s">
        <v>109</v>
      </c>
      <c r="F6" s="327"/>
      <c r="G6" s="213"/>
    </row>
    <row r="7" spans="1:7" ht="17.25" customHeight="1" thickTop="1" thickBot="1" x14ac:dyDescent="0.45">
      <c r="A7" s="213"/>
      <c r="B7" s="198"/>
      <c r="C7" s="195"/>
      <c r="D7" s="196"/>
      <c r="E7" s="196"/>
      <c r="F7" s="197"/>
      <c r="G7" s="213"/>
    </row>
    <row r="8" spans="1:7" ht="20" thickTop="1" thickBot="1" x14ac:dyDescent="0.45">
      <c r="A8" s="213"/>
      <c r="B8" s="300" t="s">
        <v>101</v>
      </c>
      <c r="C8" s="301"/>
      <c r="D8" s="301"/>
      <c r="E8" s="301"/>
      <c r="F8" s="302"/>
      <c r="G8" s="213"/>
    </row>
    <row r="9" spans="1:7" ht="17" thickTop="1" thickBot="1" x14ac:dyDescent="0.45">
      <c r="A9" s="213"/>
      <c r="B9" s="265" t="s">
        <v>89</v>
      </c>
      <c r="C9" s="308"/>
      <c r="D9" s="308"/>
      <c r="E9" s="308"/>
      <c r="F9" s="309"/>
      <c r="G9" s="213"/>
    </row>
    <row r="10" spans="1:7" ht="17" thickTop="1" thickBot="1" x14ac:dyDescent="0.45">
      <c r="A10" s="213"/>
      <c r="B10" s="260" t="s">
        <v>91</v>
      </c>
      <c r="C10" s="298"/>
      <c r="D10" s="186"/>
      <c r="E10" s="258" t="s">
        <v>105</v>
      </c>
      <c r="F10" s="299"/>
      <c r="G10" s="213"/>
    </row>
    <row r="11" spans="1:7" ht="30.5" thickTop="1" x14ac:dyDescent="0.4">
      <c r="A11" s="213"/>
      <c r="B11" s="98" t="s">
        <v>155</v>
      </c>
      <c r="C11" s="108">
        <f>C5*5.5%</f>
        <v>73.012500000000003</v>
      </c>
      <c r="D11" s="187"/>
      <c r="E11" s="98" t="s">
        <v>155</v>
      </c>
      <c r="F11" s="108">
        <f>(C5*5.5%)</f>
        <v>73.012500000000003</v>
      </c>
      <c r="G11" s="213"/>
    </row>
    <row r="12" spans="1:7" x14ac:dyDescent="0.4">
      <c r="A12" s="213"/>
      <c r="B12" s="107" t="s">
        <v>104</v>
      </c>
      <c r="C12" s="139">
        <v>20.420000000000002</v>
      </c>
      <c r="D12" s="188"/>
      <c r="E12" s="107" t="s">
        <v>104</v>
      </c>
      <c r="F12" s="141">
        <v>52.65</v>
      </c>
      <c r="G12" s="213"/>
    </row>
    <row r="13" spans="1:7" ht="16.5" thickBot="1" x14ac:dyDescent="0.45">
      <c r="A13" s="213"/>
      <c r="B13" s="115" t="s">
        <v>6</v>
      </c>
      <c r="C13" s="140">
        <f>SUM(C11:C12)</f>
        <v>93.432500000000005</v>
      </c>
      <c r="D13" s="189"/>
      <c r="E13" s="115" t="s">
        <v>6</v>
      </c>
      <c r="F13" s="140">
        <f>SUM(F11:F12)</f>
        <v>125.66249999999999</v>
      </c>
      <c r="G13" s="213"/>
    </row>
    <row r="14" spans="1:7" ht="17" thickTop="1" thickBot="1" x14ac:dyDescent="0.45">
      <c r="A14" s="213"/>
      <c r="B14" s="265" t="s">
        <v>90</v>
      </c>
      <c r="C14" s="304"/>
      <c r="D14" s="304"/>
      <c r="E14" s="304"/>
      <c r="F14" s="307"/>
      <c r="G14" s="213"/>
    </row>
    <row r="15" spans="1:7" ht="17" thickTop="1" thickBot="1" x14ac:dyDescent="0.45">
      <c r="A15" s="213"/>
      <c r="B15" s="260" t="s">
        <v>91</v>
      </c>
      <c r="C15" s="298"/>
      <c r="D15" s="186"/>
      <c r="E15" s="258" t="s">
        <v>105</v>
      </c>
      <c r="F15" s="299"/>
      <c r="G15" s="213"/>
    </row>
    <row r="16" spans="1:7" ht="30.5" thickTop="1" x14ac:dyDescent="0.4">
      <c r="A16" s="213"/>
      <c r="B16" s="102" t="s">
        <v>156</v>
      </c>
      <c r="C16" s="142">
        <f>(C5*2.75%)</f>
        <v>36.506250000000001</v>
      </c>
      <c r="D16" s="190"/>
      <c r="E16" s="102" t="s">
        <v>156</v>
      </c>
      <c r="F16" s="142">
        <f>(C5*2.75%)</f>
        <v>36.506250000000001</v>
      </c>
      <c r="G16" s="213"/>
    </row>
    <row r="17" spans="1:7" x14ac:dyDescent="0.4">
      <c r="A17" s="213"/>
      <c r="B17" s="107" t="s">
        <v>104</v>
      </c>
      <c r="C17" s="143">
        <f>$C$12</f>
        <v>20.420000000000002</v>
      </c>
      <c r="D17" s="191"/>
      <c r="E17" s="111" t="s">
        <v>104</v>
      </c>
      <c r="F17" s="143">
        <f>$F$12</f>
        <v>52.65</v>
      </c>
      <c r="G17" s="213"/>
    </row>
    <row r="18" spans="1:7" ht="16.5" thickBot="1" x14ac:dyDescent="0.45">
      <c r="A18" s="213"/>
      <c r="B18" s="115" t="s">
        <v>6</v>
      </c>
      <c r="C18" s="144">
        <f>SUM(C16:C17)</f>
        <v>56.926250000000003</v>
      </c>
      <c r="D18" s="189"/>
      <c r="E18" s="115" t="s">
        <v>6</v>
      </c>
      <c r="F18" s="145">
        <f>SUM(F16:F17)</f>
        <v>89.15625</v>
      </c>
      <c r="G18" s="213"/>
    </row>
    <row r="19" spans="1:7" ht="20" thickTop="1" thickBot="1" x14ac:dyDescent="0.55000000000000004">
      <c r="A19" s="213"/>
      <c r="B19" s="288" t="s">
        <v>107</v>
      </c>
      <c r="C19" s="304"/>
      <c r="D19" s="304"/>
      <c r="E19" s="304"/>
      <c r="F19" s="304"/>
      <c r="G19" s="213"/>
    </row>
    <row r="20" spans="1:7" ht="17" thickTop="1" thickBot="1" x14ac:dyDescent="0.45">
      <c r="A20" s="213"/>
      <c r="B20" s="313" t="s">
        <v>89</v>
      </c>
      <c r="C20" s="314"/>
      <c r="D20" s="314"/>
      <c r="E20" s="314"/>
      <c r="F20" s="315"/>
      <c r="G20" s="213"/>
    </row>
    <row r="21" spans="1:7" ht="17" thickTop="1" thickBot="1" x14ac:dyDescent="0.45">
      <c r="A21" s="213"/>
      <c r="B21" s="260" t="s">
        <v>91</v>
      </c>
      <c r="C21" s="306"/>
      <c r="D21" s="192"/>
      <c r="E21" s="258" t="s">
        <v>105</v>
      </c>
      <c r="F21" s="299"/>
      <c r="G21" s="213"/>
    </row>
    <row r="22" spans="1:7" ht="30.5" thickTop="1" x14ac:dyDescent="0.4">
      <c r="A22" s="213"/>
      <c r="B22" s="98" t="s">
        <v>157</v>
      </c>
      <c r="C22" s="108">
        <f>(C5*5.5%)</f>
        <v>73.012500000000003</v>
      </c>
      <c r="D22" s="187"/>
      <c r="E22" s="98" t="s">
        <v>157</v>
      </c>
      <c r="F22" s="108">
        <f>(C5*5.5%)</f>
        <v>73.012500000000003</v>
      </c>
      <c r="G22" s="213"/>
    </row>
    <row r="23" spans="1:7" ht="16.5" thickBot="1" x14ac:dyDescent="0.45">
      <c r="A23" s="213"/>
      <c r="B23" s="94" t="s">
        <v>6</v>
      </c>
      <c r="C23" s="140">
        <f>SUM(C22:C22)</f>
        <v>73.012500000000003</v>
      </c>
      <c r="D23" s="189"/>
      <c r="E23" s="120" t="s">
        <v>6</v>
      </c>
      <c r="F23" s="140">
        <f>SUM(F22:F22)</f>
        <v>73.012500000000003</v>
      </c>
      <c r="G23" s="213"/>
    </row>
    <row r="24" spans="1:7" ht="17" thickTop="1" thickBot="1" x14ac:dyDescent="0.45">
      <c r="A24" s="213"/>
      <c r="B24" s="265" t="s">
        <v>90</v>
      </c>
      <c r="C24" s="304"/>
      <c r="D24" s="304"/>
      <c r="E24" s="304"/>
      <c r="F24" s="305"/>
      <c r="G24" s="213"/>
    </row>
    <row r="25" spans="1:7" ht="17" thickTop="1" thickBot="1" x14ac:dyDescent="0.45">
      <c r="A25" s="213"/>
      <c r="B25" s="260" t="s">
        <v>91</v>
      </c>
      <c r="C25" s="306"/>
      <c r="D25" s="192"/>
      <c r="E25" s="258" t="s">
        <v>105</v>
      </c>
      <c r="F25" s="299"/>
      <c r="G25" s="213"/>
    </row>
    <row r="26" spans="1:7" ht="30.5" thickTop="1" x14ac:dyDescent="0.4">
      <c r="A26" s="213"/>
      <c r="B26" s="102" t="s">
        <v>156</v>
      </c>
      <c r="C26" s="142">
        <f>(C5*2.75%)</f>
        <v>36.506250000000001</v>
      </c>
      <c r="D26" s="190"/>
      <c r="E26" s="102" t="s">
        <v>156</v>
      </c>
      <c r="F26" s="142">
        <f>(C5*2.75%)</f>
        <v>36.506250000000001</v>
      </c>
      <c r="G26" s="213"/>
    </row>
    <row r="27" spans="1:7" ht="16.5" thickBot="1" x14ac:dyDescent="0.45">
      <c r="A27" s="213"/>
      <c r="B27" s="121" t="s">
        <v>6</v>
      </c>
      <c r="C27" s="144">
        <f>SUM(C26:C26)</f>
        <v>36.506250000000001</v>
      </c>
      <c r="D27" s="189"/>
      <c r="E27" s="120" t="s">
        <v>6</v>
      </c>
      <c r="F27" s="146">
        <f>SUM(F26:F26)</f>
        <v>36.506250000000001</v>
      </c>
      <c r="G27" s="213"/>
    </row>
    <row r="28" spans="1:7" ht="20" thickTop="1" thickBot="1" x14ac:dyDescent="0.55000000000000004">
      <c r="A28" s="213"/>
      <c r="B28" s="303" t="s">
        <v>103</v>
      </c>
      <c r="C28" s="304"/>
      <c r="D28" s="304"/>
      <c r="E28" s="304"/>
      <c r="F28" s="305"/>
      <c r="G28" s="213"/>
    </row>
    <row r="29" spans="1:7" ht="17" thickTop="1" thickBot="1" x14ac:dyDescent="0.45">
      <c r="A29" s="213"/>
      <c r="B29" s="310" t="s">
        <v>92</v>
      </c>
      <c r="C29" s="311"/>
      <c r="D29" s="311"/>
      <c r="E29" s="311"/>
      <c r="F29" s="312"/>
      <c r="G29" s="213"/>
    </row>
    <row r="30" spans="1:7" ht="17" thickTop="1" thickBot="1" x14ac:dyDescent="0.45">
      <c r="A30" s="213"/>
      <c r="B30" s="260" t="s">
        <v>91</v>
      </c>
      <c r="C30" s="298"/>
      <c r="D30" s="193"/>
      <c r="E30" s="258" t="s">
        <v>105</v>
      </c>
      <c r="F30" s="299"/>
      <c r="G30" s="213"/>
    </row>
    <row r="31" spans="1:7" ht="30.5" thickTop="1" x14ac:dyDescent="0.4">
      <c r="A31" s="213"/>
      <c r="B31" s="125" t="s">
        <v>155</v>
      </c>
      <c r="C31" s="108">
        <f>(C5*5.5%)</f>
        <v>73.012500000000003</v>
      </c>
      <c r="D31" s="187"/>
      <c r="E31" s="125" t="s">
        <v>155</v>
      </c>
      <c r="F31" s="108">
        <f>(C5*5.5%)</f>
        <v>73.012500000000003</v>
      </c>
      <c r="G31" s="213"/>
    </row>
    <row r="32" spans="1:7" ht="16.5" thickBot="1" x14ac:dyDescent="0.45">
      <c r="A32" s="213"/>
      <c r="B32" s="121" t="s">
        <v>6</v>
      </c>
      <c r="C32" s="140">
        <f>SUM(C31:C31)</f>
        <v>73.012500000000003</v>
      </c>
      <c r="D32" s="189"/>
      <c r="E32" s="120" t="s">
        <v>6</v>
      </c>
      <c r="F32" s="140">
        <f>SUM(F31:F31)</f>
        <v>73.012500000000003</v>
      </c>
      <c r="G32" s="213"/>
    </row>
    <row r="33" spans="1:7" ht="17" thickTop="1" thickBot="1" x14ac:dyDescent="0.45">
      <c r="A33" s="213"/>
      <c r="B33" s="265" t="s">
        <v>93</v>
      </c>
      <c r="C33" s="304"/>
      <c r="D33" s="304"/>
      <c r="E33" s="304"/>
      <c r="F33" s="307"/>
      <c r="G33" s="213"/>
    </row>
    <row r="34" spans="1:7" ht="17" thickTop="1" thickBot="1" x14ac:dyDescent="0.45">
      <c r="A34" s="213"/>
      <c r="B34" s="260" t="s">
        <v>91</v>
      </c>
      <c r="C34" s="298"/>
      <c r="D34" s="193"/>
      <c r="E34" s="258" t="s">
        <v>105</v>
      </c>
      <c r="F34" s="299"/>
      <c r="G34" s="213"/>
    </row>
    <row r="35" spans="1:7" ht="30.5" thickTop="1" x14ac:dyDescent="0.4">
      <c r="A35" s="213"/>
      <c r="B35" s="102" t="s">
        <v>156</v>
      </c>
      <c r="C35" s="142">
        <f>(C5*2.75%)</f>
        <v>36.506250000000001</v>
      </c>
      <c r="D35" s="190"/>
      <c r="E35" s="102" t="s">
        <v>156</v>
      </c>
      <c r="F35" s="148">
        <f>(C5*2.75%)</f>
        <v>36.506250000000001</v>
      </c>
      <c r="G35" s="213"/>
    </row>
    <row r="36" spans="1:7" ht="16.5" thickBot="1" x14ac:dyDescent="0.45">
      <c r="A36" s="213"/>
      <c r="B36" s="121" t="s">
        <v>6</v>
      </c>
      <c r="C36" s="147">
        <f>SUM(C35:C35)</f>
        <v>36.506250000000001</v>
      </c>
      <c r="D36" s="194"/>
      <c r="E36" s="120" t="s">
        <v>6</v>
      </c>
      <c r="F36" s="149">
        <f>SUM(F35:F35)</f>
        <v>36.506250000000001</v>
      </c>
      <c r="G36" s="213"/>
    </row>
    <row r="37" spans="1:7" ht="17" thickTop="1" thickBot="1" x14ac:dyDescent="0.45">
      <c r="A37" s="213"/>
      <c r="B37" s="199"/>
      <c r="C37" s="199"/>
      <c r="D37" s="199"/>
      <c r="E37" s="199"/>
      <c r="F37" s="199"/>
      <c r="G37" s="213"/>
    </row>
    <row r="38" spans="1:7" ht="16.5" thickTop="1" x14ac:dyDescent="0.4">
      <c r="A38" s="214"/>
      <c r="G38" s="214"/>
    </row>
    <row r="39" spans="1:7" x14ac:dyDescent="0.4">
      <c r="B39" s="123"/>
      <c r="C39" s="123"/>
      <c r="D39" s="123"/>
      <c r="E39" s="123"/>
      <c r="F39" s="123"/>
    </row>
  </sheetData>
  <sheetProtection selectLockedCells="1"/>
  <mergeCells count="29">
    <mergeCell ref="B1:F1"/>
    <mergeCell ref="C3:D3"/>
    <mergeCell ref="C4:D4"/>
    <mergeCell ref="C5:D5"/>
    <mergeCell ref="C6:D6"/>
    <mergeCell ref="B2:F2"/>
    <mergeCell ref="E3:F3"/>
    <mergeCell ref="E6:F6"/>
    <mergeCell ref="B29:F29"/>
    <mergeCell ref="B30:C30"/>
    <mergeCell ref="E30:F30"/>
    <mergeCell ref="B24:F24"/>
    <mergeCell ref="B20:F20"/>
    <mergeCell ref="B34:C34"/>
    <mergeCell ref="E34:F34"/>
    <mergeCell ref="B8:F8"/>
    <mergeCell ref="B28:F28"/>
    <mergeCell ref="B15:C15"/>
    <mergeCell ref="E15:F15"/>
    <mergeCell ref="B25:C25"/>
    <mergeCell ref="E25:F25"/>
    <mergeCell ref="B14:F14"/>
    <mergeCell ref="B21:C21"/>
    <mergeCell ref="E21:F21"/>
    <mergeCell ref="B9:F9"/>
    <mergeCell ref="B10:C10"/>
    <mergeCell ref="E10:F10"/>
    <mergeCell ref="B19:F19"/>
    <mergeCell ref="B33:F33"/>
  </mergeCells>
  <hyperlinks>
    <hyperlink ref="F1" r:id="rId1" display="PEBTF Healthcare Coverage FULL-TIME EMPLOYEES" xr:uid="{00000000-0004-0000-0200-000000000000}"/>
    <hyperlink ref="B1:F1" r:id="rId2" display="PEBTF Health Care Coverage Full-Time AFSCME, SCUPA, and PSSU Employees" xr:uid="{E297BFBF-F291-4C16-9EBA-7237FCFE81CC}"/>
  </hyperlinks>
  <pageMargins left="0.25" right="0.25" top="0.75" bottom="0.75" header="0.3" footer="0.3"/>
  <pageSetup scale="45"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E16"/>
  <sheetViews>
    <sheetView showGridLines="0" showRowColHeaders="0" workbookViewId="0">
      <selection activeCell="B10" sqref="B10:C10"/>
    </sheetView>
  </sheetViews>
  <sheetFormatPr defaultColWidth="9.1796875" defaultRowHeight="16" x14ac:dyDescent="0.4"/>
  <cols>
    <col min="1" max="1" width="2.26953125" style="208" customWidth="1"/>
    <col min="2" max="2" width="61.81640625" style="10" customWidth="1"/>
    <col min="3" max="3" width="34.81640625" style="10" customWidth="1"/>
    <col min="4" max="4" width="2.26953125" style="208" customWidth="1"/>
    <col min="5" max="5" width="18.453125" style="12" customWidth="1"/>
    <col min="6" max="16384" width="9.1796875" style="10"/>
  </cols>
  <sheetData>
    <row r="1" spans="1:5" ht="17" thickTop="1" thickBot="1" x14ac:dyDescent="0.45">
      <c r="A1" s="213"/>
      <c r="B1" s="330" t="s">
        <v>131</v>
      </c>
      <c r="C1" s="331"/>
      <c r="D1" s="222"/>
    </row>
    <row r="2" spans="1:5" ht="17" thickTop="1" thickBot="1" x14ac:dyDescent="0.45">
      <c r="A2" s="213"/>
      <c r="B2" s="15" t="s">
        <v>114</v>
      </c>
      <c r="C2" s="200">
        <f>('1a.  Health First 90 Days'!C3)</f>
        <v>34621</v>
      </c>
      <c r="D2" s="222"/>
    </row>
    <row r="3" spans="1:5" ht="17" thickTop="1" thickBot="1" x14ac:dyDescent="0.45">
      <c r="A3" s="213"/>
      <c r="B3" s="37" t="s">
        <v>120</v>
      </c>
      <c r="C3" s="38" t="s">
        <v>95</v>
      </c>
      <c r="D3" s="222"/>
    </row>
    <row r="4" spans="1:5" ht="16.5" thickTop="1" x14ac:dyDescent="0.4">
      <c r="A4" s="213"/>
      <c r="B4" s="204" t="s">
        <v>117</v>
      </c>
      <c r="C4" s="128">
        <f>SUM((C2*8.25%)/26.08)</f>
        <v>109.51811733128835</v>
      </c>
      <c r="D4" s="215"/>
    </row>
    <row r="5" spans="1:5" x14ac:dyDescent="0.4">
      <c r="A5" s="213"/>
      <c r="B5" s="129" t="s">
        <v>118</v>
      </c>
      <c r="C5" s="130">
        <f>SUM((C2*7.5%)/26.08)</f>
        <v>99.561924846625772</v>
      </c>
      <c r="D5" s="215"/>
    </row>
    <row r="6" spans="1:5" ht="16.5" thickBot="1" x14ac:dyDescent="0.45">
      <c r="A6" s="213"/>
      <c r="B6" s="205" t="s">
        <v>119</v>
      </c>
      <c r="C6" s="131">
        <f>SUM((C2*7.5%)/26.08)</f>
        <v>99.561924846625772</v>
      </c>
      <c r="D6" s="215"/>
    </row>
    <row r="7" spans="1:5" ht="17" thickTop="1" thickBot="1" x14ac:dyDescent="0.45">
      <c r="A7" s="213"/>
      <c r="B7" s="202" t="s">
        <v>116</v>
      </c>
      <c r="C7" s="203" t="s">
        <v>95</v>
      </c>
      <c r="D7" s="215"/>
    </row>
    <row r="8" spans="1:5" ht="17" thickTop="1" thickBot="1" x14ac:dyDescent="0.45">
      <c r="A8" s="213"/>
      <c r="B8" s="206" t="s">
        <v>0</v>
      </c>
      <c r="C8" s="128">
        <f>SUM((C2*5%)/26.08)</f>
        <v>66.374616564417195</v>
      </c>
      <c r="D8" s="215"/>
    </row>
    <row r="9" spans="1:5" ht="17" thickTop="1" thickBot="1" x14ac:dyDescent="0.45">
      <c r="A9" s="215"/>
      <c r="B9" s="14"/>
      <c r="C9" s="221"/>
      <c r="D9" s="215"/>
    </row>
    <row r="10" spans="1:5" ht="71.150000000000006" customHeight="1" thickTop="1" thickBot="1" x14ac:dyDescent="0.45">
      <c r="A10" s="213"/>
      <c r="B10" s="332" t="s">
        <v>121</v>
      </c>
      <c r="C10" s="332"/>
      <c r="D10" s="215"/>
    </row>
    <row r="11" spans="1:5" ht="17" thickTop="1" thickBot="1" x14ac:dyDescent="0.45">
      <c r="A11" s="213"/>
      <c r="B11" s="216"/>
      <c r="D11" s="215"/>
    </row>
    <row r="12" spans="1:5" ht="34" customHeight="1" thickTop="1" thickBot="1" x14ac:dyDescent="0.45">
      <c r="A12" s="213"/>
      <c r="B12" s="328" t="s">
        <v>122</v>
      </c>
      <c r="C12" s="333"/>
      <c r="D12" s="215"/>
    </row>
    <row r="13" spans="1:5" ht="31" customHeight="1" thickTop="1" thickBot="1" x14ac:dyDescent="0.45">
      <c r="A13" s="213"/>
      <c r="B13" s="328" t="s">
        <v>123</v>
      </c>
      <c r="C13" s="333"/>
      <c r="D13" s="215"/>
    </row>
    <row r="14" spans="1:5" ht="33" customHeight="1" thickTop="1" thickBot="1" x14ac:dyDescent="0.45">
      <c r="A14" s="213"/>
      <c r="B14" s="328" t="s">
        <v>124</v>
      </c>
      <c r="C14" s="329"/>
      <c r="D14" s="220"/>
    </row>
    <row r="15" spans="1:5" ht="17" thickTop="1" thickBot="1" x14ac:dyDescent="0.45">
      <c r="A15" s="225"/>
      <c r="B15" s="223"/>
      <c r="C15" s="226"/>
      <c r="D15" s="223"/>
      <c r="E15" s="224"/>
    </row>
    <row r="16" spans="1:5" ht="16.5" thickTop="1" x14ac:dyDescent="0.4"/>
  </sheetData>
  <sheetProtection algorithmName="SHA-512" hashValue="XbMh0mQWPzlQzAvtrtUBLiuzROGdHsSE7pQV5jqH51mPdnhisSeXNS49172u/j6at5YI4XcoizTi1ppcjGZJzQ==" saltValue="jGZu9mK5jaqM4QrRYldaDw==" spinCount="100000" sheet="1" objects="1" scenarios="1" selectLockedCells="1"/>
  <mergeCells count="5">
    <mergeCell ref="B14:C14"/>
    <mergeCell ref="B1:C1"/>
    <mergeCell ref="B10:C10"/>
    <mergeCell ref="B12:C12"/>
    <mergeCell ref="B13:C13"/>
  </mergeCells>
  <hyperlinks>
    <hyperlink ref="B1:C1" r:id="rId1" display="Retirement Plan - FULL-TIME PEBTF Employees" xr:uid="{00000000-0004-0000-0300-000000000000}"/>
  </hyperlink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M36"/>
  <sheetViews>
    <sheetView showGridLines="0" showRowColHeaders="0" workbookViewId="0">
      <selection activeCell="C6" sqref="C6"/>
    </sheetView>
  </sheetViews>
  <sheetFormatPr defaultColWidth="9.1796875" defaultRowHeight="18" customHeight="1" x14ac:dyDescent="0.4"/>
  <cols>
    <col min="1" max="1" width="2.26953125" style="208" customWidth="1"/>
    <col min="2" max="2" width="62.453125" style="10" customWidth="1"/>
    <col min="3" max="3" width="20.453125" style="50" customWidth="1"/>
    <col min="4" max="4" width="9.1796875" style="10" customWidth="1"/>
    <col min="5" max="8" width="9.1796875" style="10"/>
    <col min="9" max="9" width="9.1796875" style="10" customWidth="1"/>
    <col min="10" max="10" width="40.54296875" style="10" customWidth="1"/>
    <col min="11" max="11" width="2.26953125" style="208" customWidth="1"/>
    <col min="12" max="14" width="9.1796875" style="10"/>
    <col min="15" max="15" width="12.7265625" style="10" customWidth="1"/>
    <col min="16" max="16384" width="9.1796875" style="10"/>
  </cols>
  <sheetData>
    <row r="1" spans="1:13" ht="18" customHeight="1" thickTop="1" thickBot="1" x14ac:dyDescent="0.45">
      <c r="A1" s="213"/>
      <c r="B1" s="330" t="s">
        <v>134</v>
      </c>
      <c r="C1" s="341"/>
      <c r="D1" s="341"/>
      <c r="E1" s="341"/>
      <c r="F1" s="341"/>
      <c r="G1" s="341"/>
      <c r="H1" s="341"/>
      <c r="I1" s="341"/>
      <c r="J1" s="342"/>
      <c r="K1" s="222"/>
    </row>
    <row r="2" spans="1:13" ht="17" thickTop="1" thickBot="1" x14ac:dyDescent="0.45">
      <c r="A2" s="213"/>
      <c r="B2" s="334" t="s">
        <v>127</v>
      </c>
      <c r="C2" s="335"/>
      <c r="D2" s="335"/>
      <c r="E2" s="335"/>
      <c r="F2" s="335"/>
      <c r="G2" s="335"/>
      <c r="H2" s="335"/>
      <c r="I2" s="335"/>
      <c r="J2" s="336"/>
      <c r="K2" s="222"/>
    </row>
    <row r="3" spans="1:13" ht="17" thickTop="1" thickBot="1" x14ac:dyDescent="0.45">
      <c r="A3" s="213"/>
      <c r="B3" s="334" t="s">
        <v>129</v>
      </c>
      <c r="C3" s="311"/>
      <c r="D3" s="311"/>
      <c r="E3" s="311"/>
      <c r="F3" s="311"/>
      <c r="G3" s="311"/>
      <c r="H3" s="311"/>
      <c r="I3" s="311"/>
      <c r="J3" s="312"/>
      <c r="K3" s="222"/>
    </row>
    <row r="4" spans="1:13" ht="18" customHeight="1" thickTop="1" thickBot="1" x14ac:dyDescent="0.45">
      <c r="A4" s="213"/>
      <c r="B4" s="343" t="s">
        <v>12</v>
      </c>
      <c r="C4" s="344"/>
      <c r="D4" s="344"/>
      <c r="E4" s="344"/>
      <c r="F4" s="344"/>
      <c r="G4" s="344"/>
      <c r="H4" s="344"/>
      <c r="I4" s="344"/>
      <c r="J4" s="345"/>
      <c r="K4" s="222"/>
    </row>
    <row r="5" spans="1:13" ht="18" customHeight="1" thickTop="1" thickBot="1" x14ac:dyDescent="0.45">
      <c r="A5" s="213"/>
      <c r="B5" s="62" t="s">
        <v>114</v>
      </c>
      <c r="C5" s="200">
        <f>('1a.  Health First 90 Days'!C3)</f>
        <v>34621</v>
      </c>
      <c r="D5" s="361" t="s">
        <v>81</v>
      </c>
      <c r="E5" s="362"/>
      <c r="F5" s="362"/>
      <c r="G5" s="362"/>
      <c r="H5" s="362"/>
      <c r="I5" s="362"/>
      <c r="J5" s="363"/>
      <c r="K5" s="222"/>
    </row>
    <row r="6" spans="1:13" ht="18" customHeight="1" thickBot="1" x14ac:dyDescent="0.45">
      <c r="A6" s="213"/>
      <c r="B6" s="61" t="s">
        <v>16</v>
      </c>
      <c r="C6" s="70"/>
      <c r="D6" s="382" t="s">
        <v>68</v>
      </c>
      <c r="E6" s="359"/>
      <c r="F6" s="359"/>
      <c r="G6" s="359"/>
      <c r="H6" s="359"/>
      <c r="I6" s="359"/>
      <c r="J6" s="360"/>
      <c r="K6" s="222"/>
    </row>
    <row r="7" spans="1:13" ht="18" customHeight="1" thickBot="1" x14ac:dyDescent="0.45">
      <c r="A7" s="213"/>
      <c r="B7" s="63" t="s">
        <v>27</v>
      </c>
      <c r="C7" s="43"/>
      <c r="D7" s="383" t="s">
        <v>70</v>
      </c>
      <c r="E7" s="384"/>
      <c r="F7" s="384"/>
      <c r="G7" s="384"/>
      <c r="H7" s="384"/>
      <c r="I7" s="384"/>
      <c r="J7" s="385"/>
      <c r="K7" s="222"/>
    </row>
    <row r="8" spans="1:13" ht="18" customHeight="1" thickBot="1" x14ac:dyDescent="0.45">
      <c r="A8" s="213"/>
      <c r="B8" s="64" t="s">
        <v>67</v>
      </c>
      <c r="C8" s="69">
        <f>IF(C5&lt;100000,CEILING((C5*5),10000),500000)</f>
        <v>180000</v>
      </c>
      <c r="D8" s="386" t="s">
        <v>66</v>
      </c>
      <c r="E8" s="387"/>
      <c r="F8" s="387"/>
      <c r="G8" s="387"/>
      <c r="H8" s="387"/>
      <c r="I8" s="387"/>
      <c r="J8" s="388"/>
      <c r="K8" s="222"/>
    </row>
    <row r="9" spans="1:13" ht="32.25" customHeight="1" thickBot="1" x14ac:dyDescent="0.45">
      <c r="A9" s="215"/>
      <c r="B9" s="65" t="s">
        <v>64</v>
      </c>
      <c r="C9" s="69">
        <f>IF(C8&lt;150000,C8,150000)</f>
        <v>150000</v>
      </c>
      <c r="D9" s="352" t="s">
        <v>76</v>
      </c>
      <c r="E9" s="377"/>
      <c r="F9" s="377"/>
      <c r="G9" s="377"/>
      <c r="H9" s="377"/>
      <c r="I9" s="377"/>
      <c r="J9" s="378"/>
      <c r="K9" s="222"/>
    </row>
    <row r="10" spans="1:13" ht="45.75" customHeight="1" thickBot="1" x14ac:dyDescent="0.45">
      <c r="A10" s="213"/>
      <c r="B10" s="66" t="s">
        <v>96</v>
      </c>
      <c r="C10" s="68">
        <f>IF(C9&lt;150000,0,(C8-150000))</f>
        <v>30000</v>
      </c>
      <c r="D10" s="389" t="s">
        <v>75</v>
      </c>
      <c r="E10" s="353"/>
      <c r="F10" s="353"/>
      <c r="G10" s="353"/>
      <c r="H10" s="353"/>
      <c r="I10" s="353"/>
      <c r="J10" s="354"/>
      <c r="K10" s="222"/>
      <c r="L10" s="31"/>
      <c r="M10" s="31"/>
    </row>
    <row r="11" spans="1:13" ht="18" customHeight="1" thickBot="1" x14ac:dyDescent="0.45">
      <c r="A11" s="213"/>
      <c r="B11" s="57" t="s">
        <v>29</v>
      </c>
      <c r="C11" s="67"/>
      <c r="D11" s="379" t="s">
        <v>69</v>
      </c>
      <c r="E11" s="359"/>
      <c r="F11" s="359"/>
      <c r="G11" s="359"/>
      <c r="H11" s="359"/>
      <c r="I11" s="359"/>
      <c r="J11" s="360"/>
      <c r="K11" s="222"/>
    </row>
    <row r="12" spans="1:13" ht="18" customHeight="1" thickBot="1" x14ac:dyDescent="0.45">
      <c r="A12" s="213"/>
      <c r="B12" s="42" t="s">
        <v>1</v>
      </c>
      <c r="C12" s="46">
        <f>SUM(C11/1000)</f>
        <v>0</v>
      </c>
      <c r="D12" s="364"/>
      <c r="E12" s="364"/>
      <c r="F12" s="364"/>
      <c r="G12" s="364"/>
      <c r="H12" s="364"/>
      <c r="I12" s="364"/>
      <c r="J12" s="365"/>
      <c r="K12" s="222"/>
    </row>
    <row r="13" spans="1:13" ht="18" customHeight="1" thickBot="1" x14ac:dyDescent="0.45">
      <c r="A13" s="213"/>
      <c r="B13" s="42" t="s">
        <v>2</v>
      </c>
      <c r="C13" s="47" t="b">
        <f>IF(C7="No",VLOOKUP(C6,'VGLI Rate Table'!A3:C15,3,TRUE),IF(C7="Yes",VLOOKUP(C6,'VGLI Rate Table'!A19:C31,3,TRUE)))</f>
        <v>0</v>
      </c>
      <c r="D13" s="366"/>
      <c r="E13" s="366"/>
      <c r="F13" s="366"/>
      <c r="G13" s="366"/>
      <c r="H13" s="366"/>
      <c r="I13" s="366"/>
      <c r="J13" s="367"/>
      <c r="K13" s="222"/>
    </row>
    <row r="14" spans="1:13" ht="18" customHeight="1" thickBot="1" x14ac:dyDescent="0.45">
      <c r="A14" s="213"/>
      <c r="B14" s="22" t="s">
        <v>3</v>
      </c>
      <c r="C14" s="48">
        <f>SUM(C12*C13)</f>
        <v>0</v>
      </c>
      <c r="D14" s="366"/>
      <c r="E14" s="366"/>
      <c r="F14" s="366"/>
      <c r="G14" s="366"/>
      <c r="H14" s="366"/>
      <c r="I14" s="366"/>
      <c r="J14" s="367"/>
      <c r="K14" s="222"/>
    </row>
    <row r="15" spans="1:13" ht="18" customHeight="1" thickTop="1" thickBot="1" x14ac:dyDescent="0.45">
      <c r="A15" s="217"/>
      <c r="B15" s="18" t="s">
        <v>97</v>
      </c>
      <c r="C15" s="49">
        <f>SUM((C14*12)/26)</f>
        <v>0</v>
      </c>
      <c r="D15" s="368"/>
      <c r="E15" s="368"/>
      <c r="F15" s="368"/>
      <c r="G15" s="368"/>
      <c r="H15" s="368"/>
      <c r="I15" s="368"/>
      <c r="J15" s="369"/>
      <c r="K15" s="227"/>
    </row>
    <row r="16" spans="1:13" ht="18" customHeight="1" thickTop="1" thickBot="1" x14ac:dyDescent="0.45">
      <c r="A16" s="213"/>
      <c r="B16" s="370" t="s">
        <v>4</v>
      </c>
      <c r="C16" s="371"/>
      <c r="D16" s="371"/>
      <c r="E16" s="371"/>
      <c r="F16" s="371"/>
      <c r="G16" s="371"/>
      <c r="H16" s="371"/>
      <c r="I16" s="371"/>
      <c r="J16" s="372"/>
      <c r="K16" s="222"/>
    </row>
    <row r="17" spans="1:11" ht="18" customHeight="1" thickTop="1" thickBot="1" x14ac:dyDescent="0.45">
      <c r="A17" s="213"/>
      <c r="B17" s="19" t="s">
        <v>18</v>
      </c>
      <c r="C17" s="43"/>
      <c r="D17" s="373" t="s">
        <v>72</v>
      </c>
      <c r="E17" s="347"/>
      <c r="F17" s="347"/>
      <c r="G17" s="347"/>
      <c r="H17" s="347"/>
      <c r="I17" s="347"/>
      <c r="J17" s="348"/>
      <c r="K17" s="222"/>
    </row>
    <row r="18" spans="1:11" ht="33" customHeight="1" thickBot="1" x14ac:dyDescent="0.45">
      <c r="A18" s="213"/>
      <c r="B18" s="96" t="s">
        <v>28</v>
      </c>
      <c r="C18" s="44"/>
      <c r="D18" s="355" t="s">
        <v>71</v>
      </c>
      <c r="E18" s="356"/>
      <c r="F18" s="356"/>
      <c r="G18" s="356"/>
      <c r="H18" s="356"/>
      <c r="I18" s="356"/>
      <c r="J18" s="357"/>
      <c r="K18" s="215"/>
    </row>
    <row r="19" spans="1:11" ht="18" customHeight="1" thickBot="1" x14ac:dyDescent="0.45">
      <c r="A19" s="213"/>
      <c r="B19" s="55" t="s">
        <v>65</v>
      </c>
      <c r="C19" s="59">
        <f>IF(C11&lt;100000,C11,100000)</f>
        <v>0</v>
      </c>
      <c r="D19" s="358" t="s">
        <v>73</v>
      </c>
      <c r="E19" s="359"/>
      <c r="F19" s="359"/>
      <c r="G19" s="359"/>
      <c r="H19" s="359"/>
      <c r="I19" s="359"/>
      <c r="J19" s="360"/>
      <c r="K19" s="215"/>
    </row>
    <row r="20" spans="1:11" ht="18" customHeight="1" thickBot="1" x14ac:dyDescent="0.45">
      <c r="A20" s="213"/>
      <c r="B20" s="56" t="s">
        <v>64</v>
      </c>
      <c r="C20" s="60">
        <f>IF(C19&gt;25000,25000,C11)</f>
        <v>0</v>
      </c>
      <c r="D20" s="346" t="s">
        <v>77</v>
      </c>
      <c r="E20" s="347"/>
      <c r="F20" s="347"/>
      <c r="G20" s="347"/>
      <c r="H20" s="347"/>
      <c r="I20" s="347"/>
      <c r="J20" s="348"/>
      <c r="K20" s="215"/>
    </row>
    <row r="21" spans="1:11" ht="32.25" customHeight="1" thickBot="1" x14ac:dyDescent="0.45">
      <c r="A21" s="213"/>
      <c r="B21" s="55" t="s">
        <v>98</v>
      </c>
      <c r="C21" s="60">
        <f>IF(C20&lt;25000,0,(C19-25000))</f>
        <v>0</v>
      </c>
      <c r="D21" s="352" t="s">
        <v>74</v>
      </c>
      <c r="E21" s="353"/>
      <c r="F21" s="353"/>
      <c r="G21" s="353"/>
      <c r="H21" s="353"/>
      <c r="I21" s="353"/>
      <c r="J21" s="354"/>
      <c r="K21" s="215"/>
    </row>
    <row r="22" spans="1:11" ht="18" customHeight="1" thickBot="1" x14ac:dyDescent="0.45">
      <c r="A22" s="213"/>
      <c r="B22" s="228" t="s">
        <v>19</v>
      </c>
      <c r="C22" s="58"/>
      <c r="D22" s="349" t="s">
        <v>78</v>
      </c>
      <c r="E22" s="350"/>
      <c r="F22" s="350"/>
      <c r="G22" s="350"/>
      <c r="H22" s="350"/>
      <c r="I22" s="350"/>
      <c r="J22" s="351"/>
      <c r="K22" s="215"/>
    </row>
    <row r="23" spans="1:11" ht="18" customHeight="1" thickTop="1" thickBot="1" x14ac:dyDescent="0.45">
      <c r="A23" s="213"/>
      <c r="B23" s="229" t="s">
        <v>1</v>
      </c>
      <c r="C23" s="230">
        <f>SUM(C22/1000)</f>
        <v>0</v>
      </c>
      <c r="D23" s="374"/>
      <c r="E23" s="375"/>
      <c r="F23" s="375"/>
      <c r="G23" s="375"/>
      <c r="H23" s="375"/>
      <c r="I23" s="375"/>
      <c r="J23" s="376"/>
      <c r="K23" s="231"/>
    </row>
    <row r="24" spans="1:11" ht="18" customHeight="1" thickBot="1" x14ac:dyDescent="0.45">
      <c r="A24" s="213"/>
      <c r="B24" s="42" t="s">
        <v>2</v>
      </c>
      <c r="C24" s="47" t="b">
        <f>IF(C18="No",VLOOKUP(C17,'VGLI Rate Table'!A3:C15,3,TRUE),IF(C18="Yes",VLOOKUP(C17,'VGLI Rate Table'!A19:C31,3,TRUE)))</f>
        <v>0</v>
      </c>
      <c r="D24" s="366"/>
      <c r="E24" s="366"/>
      <c r="F24" s="366"/>
      <c r="G24" s="366"/>
      <c r="H24" s="366"/>
      <c r="I24" s="366"/>
      <c r="J24" s="366"/>
      <c r="K24" s="215"/>
    </row>
    <row r="25" spans="1:11" ht="18" customHeight="1" thickBot="1" x14ac:dyDescent="0.45">
      <c r="A25" s="213"/>
      <c r="B25" s="42" t="s">
        <v>3</v>
      </c>
      <c r="C25" s="52">
        <f>SUM(C23*C24)</f>
        <v>0</v>
      </c>
      <c r="D25" s="366"/>
      <c r="E25" s="366"/>
      <c r="F25" s="366"/>
      <c r="G25" s="366"/>
      <c r="H25" s="366"/>
      <c r="I25" s="366"/>
      <c r="J25" s="366"/>
      <c r="K25" s="215"/>
    </row>
    <row r="26" spans="1:11" ht="18" customHeight="1" thickBot="1" x14ac:dyDescent="0.45">
      <c r="A26" s="213"/>
      <c r="B26" s="71" t="s">
        <v>99</v>
      </c>
      <c r="C26" s="53">
        <f>SUM((C25*12)/26)</f>
        <v>0</v>
      </c>
      <c r="D26" s="366"/>
      <c r="E26" s="366"/>
      <c r="F26" s="366"/>
      <c r="G26" s="366"/>
      <c r="H26" s="366"/>
      <c r="I26" s="366"/>
      <c r="J26" s="366"/>
      <c r="K26" s="215"/>
    </row>
    <row r="27" spans="1:11" ht="18" customHeight="1" thickTop="1" thickBot="1" x14ac:dyDescent="0.45">
      <c r="A27" s="213"/>
      <c r="B27" s="390" t="s">
        <v>5</v>
      </c>
      <c r="C27" s="391"/>
      <c r="D27" s="391"/>
      <c r="E27" s="391"/>
      <c r="F27" s="391"/>
      <c r="G27" s="391"/>
      <c r="H27" s="391"/>
      <c r="I27" s="391"/>
      <c r="J27" s="391"/>
      <c r="K27" s="215"/>
    </row>
    <row r="28" spans="1:11" ht="16.5" customHeight="1" thickTop="1" thickBot="1" x14ac:dyDescent="0.45">
      <c r="A28" s="213"/>
      <c r="B28" s="380" t="s">
        <v>130</v>
      </c>
      <c r="C28" s="381"/>
      <c r="D28" s="381"/>
      <c r="E28" s="381"/>
      <c r="F28" s="381"/>
      <c r="G28" s="381"/>
      <c r="H28" s="381"/>
      <c r="I28" s="381"/>
      <c r="J28" s="381"/>
      <c r="K28" s="215"/>
    </row>
    <row r="29" spans="1:11" ht="18" customHeight="1" thickBot="1" x14ac:dyDescent="0.45">
      <c r="A29" s="213"/>
      <c r="B29" s="82" t="s">
        <v>79</v>
      </c>
      <c r="C29" s="83">
        <f>IF(C11=0,0,10000)</f>
        <v>0</v>
      </c>
      <c r="D29" s="358" t="s">
        <v>80</v>
      </c>
      <c r="E29" s="359"/>
      <c r="F29" s="359"/>
      <c r="G29" s="359"/>
      <c r="H29" s="359"/>
      <c r="I29" s="359"/>
      <c r="J29" s="359"/>
      <c r="K29" s="215"/>
    </row>
    <row r="30" spans="1:11" ht="18" customHeight="1" thickBot="1" x14ac:dyDescent="0.45">
      <c r="A30" s="213"/>
      <c r="B30" s="61" t="s">
        <v>20</v>
      </c>
      <c r="C30" s="76">
        <v>0</v>
      </c>
      <c r="D30" s="77" t="s">
        <v>21</v>
      </c>
      <c r="E30" s="78"/>
      <c r="F30" s="78"/>
      <c r="G30" s="78"/>
      <c r="H30" s="78"/>
      <c r="I30" s="78"/>
      <c r="J30" s="78"/>
      <c r="K30" s="215"/>
    </row>
    <row r="31" spans="1:11" ht="18" customHeight="1" thickBot="1" x14ac:dyDescent="0.45">
      <c r="A31" s="213"/>
      <c r="B31" s="21" t="s">
        <v>3</v>
      </c>
      <c r="C31" s="52">
        <f>VLOOKUP(C30,'VGLI Rate Table'!A35:B37,2,TRUE)</f>
        <v>0</v>
      </c>
      <c r="D31" s="337"/>
      <c r="E31" s="338"/>
      <c r="F31" s="338"/>
      <c r="G31" s="338"/>
      <c r="H31" s="338"/>
      <c r="I31" s="338"/>
      <c r="J31" s="338"/>
      <c r="K31" s="215"/>
    </row>
    <row r="32" spans="1:11" ht="18" customHeight="1" thickBot="1" x14ac:dyDescent="0.45">
      <c r="A32" s="213"/>
      <c r="B32" s="13" t="s">
        <v>99</v>
      </c>
      <c r="C32" s="54">
        <f>SUM((C31*12)/26)</f>
        <v>0</v>
      </c>
      <c r="D32" s="339"/>
      <c r="E32" s="340"/>
      <c r="F32" s="340"/>
      <c r="G32" s="340"/>
      <c r="H32" s="340"/>
      <c r="I32" s="340"/>
      <c r="J32" s="340"/>
      <c r="K32" s="215"/>
    </row>
    <row r="33" spans="1:11" ht="18" customHeight="1" thickTop="1" x14ac:dyDescent="0.4">
      <c r="A33" s="213"/>
      <c r="B33" s="89"/>
      <c r="C33" s="91"/>
      <c r="D33" s="74"/>
      <c r="E33" s="74"/>
      <c r="F33" s="74"/>
      <c r="G33" s="74"/>
      <c r="H33" s="74"/>
      <c r="I33" s="74"/>
      <c r="J33" s="74"/>
      <c r="K33" s="215"/>
    </row>
    <row r="34" spans="1:11" ht="18" customHeight="1" thickBot="1" x14ac:dyDescent="0.45">
      <c r="A34" s="213"/>
      <c r="B34" s="90" t="s">
        <v>25</v>
      </c>
      <c r="C34" s="92">
        <f>SUM(C15+C26+C32)</f>
        <v>0</v>
      </c>
      <c r="D34" s="75"/>
      <c r="E34" s="75"/>
      <c r="F34" s="75"/>
      <c r="G34" s="75"/>
      <c r="H34" s="75"/>
      <c r="I34" s="75"/>
      <c r="J34" s="75"/>
      <c r="K34" s="215"/>
    </row>
    <row r="35" spans="1:11" ht="18" customHeight="1" thickTop="1" thickBot="1" x14ac:dyDescent="0.45">
      <c r="A35" s="226"/>
      <c r="B35" s="232"/>
      <c r="C35" s="233"/>
      <c r="D35" s="234"/>
      <c r="E35" s="234"/>
      <c r="F35" s="234"/>
      <c r="G35" s="234"/>
      <c r="H35" s="234"/>
      <c r="I35" s="234"/>
      <c r="J35" s="234"/>
      <c r="K35" s="226"/>
    </row>
    <row r="36" spans="1:11" ht="18" customHeight="1" thickTop="1" x14ac:dyDescent="0.4"/>
  </sheetData>
  <sheetProtection algorithmName="SHA-512" hashValue="3lLH1xE0ZLkgdPVkkfJdC25cihw8ibU6Mj4K/7fUb5g/7AEs4AFgfwxX0t2K4iruA7MyIdMc4GI60ehLW29GXA==" saltValue="bugbPSJWAZSSdgInOJ6eCQ==" spinCount="100000" sheet="1" objects="1" scenarios="1" selectLockedCells="1"/>
  <mergeCells count="24">
    <mergeCell ref="D11:J11"/>
    <mergeCell ref="B28:J28"/>
    <mergeCell ref="D29:J29"/>
    <mergeCell ref="D6:J6"/>
    <mergeCell ref="D7:J7"/>
    <mergeCell ref="D8:J8"/>
    <mergeCell ref="D10:J10"/>
    <mergeCell ref="B27:J27"/>
    <mergeCell ref="B2:J2"/>
    <mergeCell ref="D31:J32"/>
    <mergeCell ref="B1:J1"/>
    <mergeCell ref="B4:J4"/>
    <mergeCell ref="D20:J20"/>
    <mergeCell ref="D22:J22"/>
    <mergeCell ref="D21:J21"/>
    <mergeCell ref="D18:J18"/>
    <mergeCell ref="D19:J19"/>
    <mergeCell ref="B3:J3"/>
    <mergeCell ref="D5:J5"/>
    <mergeCell ref="D12:J15"/>
    <mergeCell ref="B16:J16"/>
    <mergeCell ref="D17:J17"/>
    <mergeCell ref="D23:J26"/>
    <mergeCell ref="D9:J9"/>
  </mergeCells>
  <dataValidations count="4">
    <dataValidation type="list" allowBlank="1" showInputMessage="1" showErrorMessage="1" sqref="C11" xr:uid="{00000000-0002-0000-0400-000000000000}">
      <formula1>Employee</formula1>
    </dataValidation>
    <dataValidation type="list" allowBlank="1" showInputMessage="1" showErrorMessage="1" sqref="C22" xr:uid="{00000000-0002-0000-0400-000001000000}">
      <formula1>Spouse</formula1>
    </dataValidation>
    <dataValidation type="list" allowBlank="1" showInputMessage="1" showErrorMessage="1" sqref="C30" xr:uid="{00000000-0002-0000-0400-000002000000}">
      <formula1>Child</formula1>
    </dataValidation>
    <dataValidation type="list" showInputMessage="1" showErrorMessage="1" sqref="C7 C18" xr:uid="{00000000-0002-0000-0400-000003000000}">
      <formula1>"Yes, No"</formula1>
    </dataValidation>
  </dataValidations>
  <hyperlinks>
    <hyperlink ref="B1:J1" r:id="rId1" display="Voluntary Group Life Insurance - FULL-TIME PEBTF Employees" xr:uid="{00000000-0004-0000-0400-000000000000}"/>
  </hyperlinks>
  <pageMargins left="0.25" right="0.25" top="0.75" bottom="0.75" header="0.3" footer="0.3"/>
  <pageSetup scale="71" fitToHeight="0" orientation="landscape"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K28"/>
  <sheetViews>
    <sheetView showGridLines="0" showRowColHeaders="0" workbookViewId="0">
      <selection activeCell="C7" sqref="C7"/>
    </sheetView>
  </sheetViews>
  <sheetFormatPr defaultColWidth="9.1796875" defaultRowHeight="16" x14ac:dyDescent="0.4"/>
  <cols>
    <col min="1" max="1" width="2.26953125" style="208" customWidth="1"/>
    <col min="2" max="2" width="52.81640625" style="10" customWidth="1"/>
    <col min="3" max="3" width="13" style="17" customWidth="1"/>
    <col min="4" max="9" width="9.1796875" style="10"/>
    <col min="10" max="10" width="54.54296875" style="10" customWidth="1"/>
    <col min="11" max="11" width="2.26953125" style="208" customWidth="1"/>
    <col min="12" max="14" width="9.1796875" style="10"/>
    <col min="15" max="15" width="12.7265625" style="10" customWidth="1"/>
    <col min="16" max="16384" width="9.1796875" style="10"/>
  </cols>
  <sheetData>
    <row r="1" spans="1:11" ht="17" thickTop="1" thickBot="1" x14ac:dyDescent="0.45">
      <c r="A1" s="213"/>
      <c r="B1" s="330" t="s">
        <v>135</v>
      </c>
      <c r="C1" s="341"/>
      <c r="D1" s="341"/>
      <c r="E1" s="341"/>
      <c r="F1" s="341"/>
      <c r="G1" s="341"/>
      <c r="H1" s="341"/>
      <c r="I1" s="341"/>
      <c r="J1" s="341"/>
      <c r="K1" s="227"/>
    </row>
    <row r="2" spans="1:11" customFormat="1" ht="17" thickTop="1" thickBot="1" x14ac:dyDescent="0.45">
      <c r="A2" s="213"/>
      <c r="B2" s="334" t="s">
        <v>127</v>
      </c>
      <c r="C2" s="335"/>
      <c r="D2" s="335"/>
      <c r="E2" s="335"/>
      <c r="F2" s="335"/>
      <c r="G2" s="335"/>
      <c r="H2" s="335"/>
      <c r="I2" s="335"/>
      <c r="J2" s="335"/>
      <c r="K2" s="222"/>
    </row>
    <row r="3" spans="1:11" customFormat="1" ht="17" thickTop="1" thickBot="1" x14ac:dyDescent="0.45">
      <c r="A3" s="213"/>
      <c r="B3" s="334" t="s">
        <v>128</v>
      </c>
      <c r="C3" s="311"/>
      <c r="D3" s="311"/>
      <c r="E3" s="311"/>
      <c r="F3" s="311"/>
      <c r="G3" s="311"/>
      <c r="H3" s="311"/>
      <c r="I3" s="311"/>
      <c r="J3" s="311"/>
      <c r="K3" s="222"/>
    </row>
    <row r="4" spans="1:11" ht="33.75" customHeight="1" thickTop="1" thickBot="1" x14ac:dyDescent="0.45">
      <c r="A4" s="213"/>
      <c r="B4" s="343" t="s">
        <v>12</v>
      </c>
      <c r="C4" s="344"/>
      <c r="D4" s="344"/>
      <c r="E4" s="344"/>
      <c r="F4" s="344"/>
      <c r="G4" s="344"/>
      <c r="H4" s="344"/>
      <c r="I4" s="344"/>
      <c r="J4" s="344"/>
      <c r="K4" s="222"/>
    </row>
    <row r="5" spans="1:11" ht="17" thickTop="1" thickBot="1" x14ac:dyDescent="0.45">
      <c r="A5" s="213"/>
      <c r="B5" s="201" t="s">
        <v>115</v>
      </c>
      <c r="C5" s="200">
        <f>('1a.  Health First 90 Days'!C3)</f>
        <v>34621</v>
      </c>
      <c r="D5" s="402" t="s">
        <v>81</v>
      </c>
      <c r="E5" s="403"/>
      <c r="F5" s="403"/>
      <c r="G5" s="403"/>
      <c r="H5" s="403"/>
      <c r="I5" s="403"/>
      <c r="J5" s="403"/>
      <c r="K5" s="222"/>
    </row>
    <row r="6" spans="1:11" ht="16.5" thickBot="1" x14ac:dyDescent="0.45">
      <c r="A6" s="213"/>
      <c r="B6" s="79" t="s">
        <v>67</v>
      </c>
      <c r="C6" s="69">
        <f>IF(C5&lt;100000,CEILING((C5*5),10000),500000)</f>
        <v>180000</v>
      </c>
      <c r="D6" s="386" t="s">
        <v>66</v>
      </c>
      <c r="E6" s="387"/>
      <c r="F6" s="387"/>
      <c r="G6" s="387"/>
      <c r="H6" s="387"/>
      <c r="I6" s="387"/>
      <c r="J6" s="387"/>
      <c r="K6" s="222"/>
    </row>
    <row r="7" spans="1:11" ht="18" customHeight="1" thickBot="1" x14ac:dyDescent="0.45">
      <c r="A7" s="213"/>
      <c r="B7" s="61" t="s">
        <v>17</v>
      </c>
      <c r="C7" s="45"/>
      <c r="D7" s="400" t="s">
        <v>69</v>
      </c>
      <c r="E7" s="401"/>
      <c r="F7" s="401"/>
      <c r="G7" s="401"/>
      <c r="H7" s="401"/>
      <c r="I7" s="401"/>
      <c r="J7" s="401"/>
      <c r="K7" s="222"/>
    </row>
    <row r="8" spans="1:11" ht="16.5" thickBot="1" x14ac:dyDescent="0.45">
      <c r="A8" s="213"/>
      <c r="B8" s="42" t="s">
        <v>1</v>
      </c>
      <c r="C8" s="51">
        <f>SUM(C7/1000)</f>
        <v>0</v>
      </c>
      <c r="D8" s="364"/>
      <c r="E8" s="364"/>
      <c r="F8" s="364"/>
      <c r="G8" s="364"/>
      <c r="H8" s="364"/>
      <c r="I8" s="364"/>
      <c r="J8" s="364"/>
      <c r="K8" s="222"/>
    </row>
    <row r="9" spans="1:11" ht="16.5" thickBot="1" x14ac:dyDescent="0.45">
      <c r="A9" s="215"/>
      <c r="B9" s="22" t="s">
        <v>2</v>
      </c>
      <c r="C9" s="47">
        <v>1.4999999999999999E-2</v>
      </c>
      <c r="D9" s="366"/>
      <c r="E9" s="366"/>
      <c r="F9" s="366"/>
      <c r="G9" s="366"/>
      <c r="H9" s="366"/>
      <c r="I9" s="366"/>
      <c r="J9" s="366"/>
      <c r="K9" s="222"/>
    </row>
    <row r="10" spans="1:11" ht="16.5" thickBot="1" x14ac:dyDescent="0.45">
      <c r="A10" s="213"/>
      <c r="B10" s="22" t="s">
        <v>3</v>
      </c>
      <c r="C10" s="48">
        <f>SUM(C8*C9)</f>
        <v>0</v>
      </c>
      <c r="D10" s="366"/>
      <c r="E10" s="366"/>
      <c r="F10" s="366"/>
      <c r="G10" s="366"/>
      <c r="H10" s="366"/>
      <c r="I10" s="366"/>
      <c r="J10" s="366"/>
      <c r="K10" s="222"/>
    </row>
    <row r="11" spans="1:11" ht="16.5" thickBot="1" x14ac:dyDescent="0.45">
      <c r="A11" s="213"/>
      <c r="B11" s="18" t="s">
        <v>97</v>
      </c>
      <c r="C11" s="49">
        <f>SUM((C10*12)/26)</f>
        <v>0</v>
      </c>
      <c r="D11" s="368"/>
      <c r="E11" s="368"/>
      <c r="F11" s="368"/>
      <c r="G11" s="368"/>
      <c r="H11" s="368"/>
      <c r="I11" s="368"/>
      <c r="J11" s="368"/>
      <c r="K11" s="222"/>
    </row>
    <row r="12" spans="1:11" ht="33.75" customHeight="1" thickTop="1" thickBot="1" x14ac:dyDescent="0.45">
      <c r="A12" s="213"/>
      <c r="B12" s="394" t="s">
        <v>4</v>
      </c>
      <c r="C12" s="371"/>
      <c r="D12" s="371"/>
      <c r="E12" s="371"/>
      <c r="F12" s="371"/>
      <c r="G12" s="371"/>
      <c r="H12" s="371"/>
      <c r="I12" s="371"/>
      <c r="J12" s="371"/>
      <c r="K12" s="222"/>
    </row>
    <row r="13" spans="1:11" ht="35.25" customHeight="1" thickTop="1" thickBot="1" x14ac:dyDescent="0.45">
      <c r="A13" s="213"/>
      <c r="B13" s="80" t="s">
        <v>65</v>
      </c>
      <c r="C13" s="59">
        <f>IF(C7&lt;100000,C7,100000)</f>
        <v>0</v>
      </c>
      <c r="D13" s="358" t="s">
        <v>73</v>
      </c>
      <c r="E13" s="359"/>
      <c r="F13" s="359"/>
      <c r="G13" s="359"/>
      <c r="H13" s="359"/>
      <c r="I13" s="359"/>
      <c r="J13" s="359"/>
      <c r="K13" s="222"/>
    </row>
    <row r="14" spans="1:11" ht="16.5" thickBot="1" x14ac:dyDescent="0.45">
      <c r="A14" s="213"/>
      <c r="B14" s="20" t="s">
        <v>19</v>
      </c>
      <c r="C14" s="67">
        <v>0</v>
      </c>
      <c r="D14" s="24" t="s">
        <v>82</v>
      </c>
      <c r="E14" s="23"/>
      <c r="F14" s="23"/>
      <c r="G14" s="23"/>
      <c r="H14" s="23"/>
      <c r="I14" s="23"/>
      <c r="J14" s="23"/>
      <c r="K14" s="222"/>
    </row>
    <row r="15" spans="1:11" ht="17" thickTop="1" thickBot="1" x14ac:dyDescent="0.45">
      <c r="A15" s="217"/>
      <c r="B15" s="21" t="s">
        <v>1</v>
      </c>
      <c r="C15" s="51">
        <f>SUM(C14/1000)</f>
        <v>0</v>
      </c>
      <c r="D15" s="395"/>
      <c r="E15" s="364"/>
      <c r="F15" s="364"/>
      <c r="G15" s="364"/>
      <c r="H15" s="364"/>
      <c r="I15" s="364"/>
      <c r="J15" s="364"/>
      <c r="K15" s="227"/>
    </row>
    <row r="16" spans="1:11" ht="16.5" thickBot="1" x14ac:dyDescent="0.45">
      <c r="A16" s="213"/>
      <c r="B16" s="42" t="s">
        <v>2</v>
      </c>
      <c r="C16" s="126">
        <v>1.4999999999999999E-2</v>
      </c>
      <c r="D16" s="396"/>
      <c r="E16" s="366"/>
      <c r="F16" s="366"/>
      <c r="G16" s="366"/>
      <c r="H16" s="366"/>
      <c r="I16" s="366"/>
      <c r="J16" s="366"/>
      <c r="K16" s="222"/>
    </row>
    <row r="17" spans="1:11" ht="16.5" thickBot="1" x14ac:dyDescent="0.45">
      <c r="A17" s="213"/>
      <c r="B17" s="42" t="s">
        <v>3</v>
      </c>
      <c r="C17" s="207">
        <v>1.4999999999999999E-2</v>
      </c>
      <c r="D17" s="396"/>
      <c r="E17" s="366"/>
      <c r="F17" s="366"/>
      <c r="G17" s="366"/>
      <c r="H17" s="366"/>
      <c r="I17" s="366"/>
      <c r="J17" s="366"/>
      <c r="K17" s="222"/>
    </row>
    <row r="18" spans="1:11" ht="16.5" thickBot="1" x14ac:dyDescent="0.45">
      <c r="A18" s="213"/>
      <c r="B18" s="42" t="s">
        <v>99</v>
      </c>
      <c r="C18" s="53">
        <f>SUM((C17*12)/26)</f>
        <v>6.9230769230769224E-3</v>
      </c>
      <c r="D18" s="397"/>
      <c r="E18" s="398"/>
      <c r="F18" s="398"/>
      <c r="G18" s="398"/>
      <c r="H18" s="398"/>
      <c r="I18" s="398"/>
      <c r="J18" s="398"/>
      <c r="K18" s="222"/>
    </row>
    <row r="19" spans="1:11" ht="33.75" customHeight="1" thickTop="1" thickBot="1" x14ac:dyDescent="0.45">
      <c r="A19" s="213"/>
      <c r="B19" s="390" t="s">
        <v>5</v>
      </c>
      <c r="C19" s="391"/>
      <c r="D19" s="399"/>
      <c r="E19" s="399"/>
      <c r="F19" s="399"/>
      <c r="G19" s="399"/>
      <c r="H19" s="399"/>
      <c r="I19" s="399"/>
      <c r="J19" s="399"/>
      <c r="K19" s="222"/>
    </row>
    <row r="20" spans="1:11" ht="16.5" customHeight="1" thickTop="1" thickBot="1" x14ac:dyDescent="0.45">
      <c r="A20" s="213"/>
      <c r="B20" s="380" t="s">
        <v>130</v>
      </c>
      <c r="C20" s="381"/>
      <c r="D20" s="381"/>
      <c r="E20" s="381"/>
      <c r="F20" s="381"/>
      <c r="G20" s="381"/>
      <c r="H20" s="381"/>
      <c r="I20" s="381"/>
      <c r="J20" s="381"/>
      <c r="K20" s="222"/>
    </row>
    <row r="21" spans="1:11" ht="31.5" customHeight="1" thickBot="1" x14ac:dyDescent="0.45">
      <c r="A21" s="213"/>
      <c r="B21" s="82" t="s">
        <v>79</v>
      </c>
      <c r="C21" s="83">
        <v>0</v>
      </c>
      <c r="D21" s="358" t="s">
        <v>80</v>
      </c>
      <c r="E21" s="359"/>
      <c r="F21" s="359"/>
      <c r="G21" s="359"/>
      <c r="H21" s="359"/>
      <c r="I21" s="359"/>
      <c r="J21" s="359"/>
      <c r="K21" s="222"/>
    </row>
    <row r="22" spans="1:11" ht="16.5" thickBot="1" x14ac:dyDescent="0.45">
      <c r="A22" s="213"/>
      <c r="B22" s="81" t="s">
        <v>20</v>
      </c>
      <c r="C22" s="76">
        <v>0</v>
      </c>
      <c r="D22" s="77" t="s">
        <v>21</v>
      </c>
      <c r="E22" s="78"/>
      <c r="F22" s="78"/>
      <c r="G22" s="78"/>
      <c r="H22" s="78"/>
      <c r="I22" s="78"/>
      <c r="J22" s="78"/>
      <c r="K22" s="222"/>
    </row>
    <row r="23" spans="1:11" ht="16.5" thickBot="1" x14ac:dyDescent="0.45">
      <c r="A23" s="213"/>
      <c r="B23" s="21" t="s">
        <v>3</v>
      </c>
      <c r="C23" s="52">
        <f>VLOOKUP(C22,'[1]VGLI Rate Table'!A41:B43,2,TRUE)</f>
        <v>0</v>
      </c>
      <c r="D23" s="392"/>
      <c r="E23" s="364"/>
      <c r="F23" s="364"/>
      <c r="G23" s="364"/>
      <c r="H23" s="364"/>
      <c r="I23" s="364"/>
      <c r="J23" s="364"/>
      <c r="K23" s="222"/>
    </row>
    <row r="24" spans="1:11" ht="16.5" thickBot="1" x14ac:dyDescent="0.45">
      <c r="A24" s="213"/>
      <c r="B24" s="36" t="s">
        <v>99</v>
      </c>
      <c r="C24" s="84">
        <f>SUM((C23*12)/26)</f>
        <v>0</v>
      </c>
      <c r="D24" s="393"/>
      <c r="E24" s="368"/>
      <c r="F24" s="368"/>
      <c r="G24" s="368"/>
      <c r="H24" s="368"/>
      <c r="I24" s="368"/>
      <c r="J24" s="368"/>
      <c r="K24" s="222"/>
    </row>
    <row r="25" spans="1:11" ht="16.5" thickTop="1" x14ac:dyDescent="0.4">
      <c r="A25" s="213"/>
      <c r="B25" s="85"/>
      <c r="C25" s="87"/>
      <c r="D25" s="72"/>
      <c r="E25" s="72"/>
      <c r="F25" s="72"/>
      <c r="G25" s="72"/>
      <c r="H25" s="72"/>
      <c r="I25" s="72"/>
      <c r="J25" s="72"/>
      <c r="K25" s="222"/>
    </row>
    <row r="26" spans="1:11" ht="16.5" thickBot="1" x14ac:dyDescent="0.45">
      <c r="A26" s="218"/>
      <c r="B26" s="86" t="s">
        <v>25</v>
      </c>
      <c r="C26" s="88">
        <f>SUM(C11+C18+C24)</f>
        <v>6.9230769230769224E-3</v>
      </c>
      <c r="D26" s="73"/>
      <c r="E26" s="73"/>
      <c r="F26" s="73"/>
      <c r="G26" s="73"/>
      <c r="H26" s="73"/>
      <c r="I26" s="73"/>
      <c r="J26" s="73"/>
      <c r="K26" s="222"/>
    </row>
    <row r="27" spans="1:11" ht="17" thickTop="1" thickBot="1" x14ac:dyDescent="0.45">
      <c r="A27" s="235"/>
      <c r="B27" s="225"/>
      <c r="C27" s="236"/>
      <c r="D27" s="235"/>
      <c r="E27" s="235"/>
      <c r="F27" s="235"/>
      <c r="G27" s="235"/>
      <c r="H27" s="235"/>
      <c r="I27" s="235"/>
      <c r="J27" s="235"/>
      <c r="K27" s="223"/>
    </row>
    <row r="28" spans="1:11" ht="16.5" thickTop="1" x14ac:dyDescent="0.4">
      <c r="K28" s="214"/>
    </row>
  </sheetData>
  <sheetProtection algorithmName="SHA-512" hashValue="381NFwYsfeHAyOAFosXm1VrWoNhWjBrZoJN/87Z6pYQnNr3o/f16MUm8jL1Imv+CkM7eaNotrGkZuQYSWU97bg==" saltValue="wZjeiQMumOgQGNgungmIoQ==" spinCount="100000" sheet="1" objects="1" scenarios="1" selectLockedCells="1"/>
  <mergeCells count="15">
    <mergeCell ref="B1:J1"/>
    <mergeCell ref="B2:J2"/>
    <mergeCell ref="B4:J4"/>
    <mergeCell ref="D6:J6"/>
    <mergeCell ref="D7:J7"/>
    <mergeCell ref="D5:J5"/>
    <mergeCell ref="B3:J3"/>
    <mergeCell ref="D21:J21"/>
    <mergeCell ref="D23:J24"/>
    <mergeCell ref="D8:J11"/>
    <mergeCell ref="B12:J12"/>
    <mergeCell ref="D13:J13"/>
    <mergeCell ref="D15:J18"/>
    <mergeCell ref="B19:J19"/>
    <mergeCell ref="B20:J20"/>
  </mergeCells>
  <dataValidations count="3">
    <dataValidation type="list" allowBlank="1" showInputMessage="1" showErrorMessage="1" sqref="C22" xr:uid="{00000000-0002-0000-0500-000000000000}">
      <formula1>Child</formula1>
    </dataValidation>
    <dataValidation type="list" allowBlank="1" showInputMessage="1" showErrorMessage="1" sqref="C14" xr:uid="{00000000-0002-0000-0500-000001000000}">
      <formula1>Spouse</formula1>
    </dataValidation>
    <dataValidation type="list" allowBlank="1" showInputMessage="1" showErrorMessage="1" sqref="C7" xr:uid="{00000000-0002-0000-0500-000002000000}">
      <formula1>Employee</formula1>
    </dataValidation>
  </dataValidations>
  <hyperlinks>
    <hyperlink ref="B1:J1" r:id="rId1" display="Accidental Death &amp; Dismemberment Coverage - FULL-TIME PEBTF Employees" xr:uid="{00000000-0004-0000-0500-000000000000}"/>
  </hyperlinks>
  <pageMargins left="0.7" right="0.7" top="0.75" bottom="0.75" header="0.3" footer="0.3"/>
  <pageSetup orientation="portrait"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F7"/>
  <sheetViews>
    <sheetView showGridLines="0" showRowColHeaders="0" workbookViewId="0">
      <selection activeCell="D8" sqref="D8"/>
    </sheetView>
  </sheetViews>
  <sheetFormatPr defaultColWidth="9.1796875" defaultRowHeight="16" x14ac:dyDescent="0.4"/>
  <cols>
    <col min="1" max="1" width="2.26953125" style="10" customWidth="1"/>
    <col min="2" max="2" width="10.81640625" style="10" customWidth="1"/>
    <col min="3" max="3" width="19.81640625" style="10" customWidth="1"/>
    <col min="4" max="4" width="21.81640625" style="10" customWidth="1"/>
    <col min="5" max="5" width="37.453125" style="10" customWidth="1"/>
    <col min="6" max="6" width="2.26953125" style="10" customWidth="1"/>
    <col min="7" max="16384" width="9.1796875" style="10"/>
  </cols>
  <sheetData>
    <row r="1" spans="1:6" s="11" customFormat="1" ht="17" thickTop="1" thickBot="1" x14ac:dyDescent="0.45">
      <c r="A1" s="219"/>
      <c r="B1" s="404" t="s">
        <v>136</v>
      </c>
      <c r="C1" s="405"/>
      <c r="D1" s="405"/>
      <c r="E1" s="406"/>
      <c r="F1" s="237"/>
    </row>
    <row r="2" spans="1:6" ht="17" thickTop="1" thickBot="1" x14ac:dyDescent="0.45">
      <c r="A2" s="213"/>
      <c r="B2" s="15" t="s">
        <v>114</v>
      </c>
      <c r="E2" s="200">
        <f>('1a.  Health First 90 Days'!C3)</f>
        <v>34621</v>
      </c>
      <c r="F2" s="222"/>
    </row>
    <row r="3" spans="1:6" ht="17" thickTop="1" thickBot="1" x14ac:dyDescent="0.45">
      <c r="A3" s="213"/>
      <c r="B3" s="407" t="s">
        <v>14</v>
      </c>
      <c r="C3" s="408"/>
      <c r="D3" s="408"/>
      <c r="E3" s="409"/>
      <c r="F3" s="215"/>
    </row>
    <row r="4" spans="1:6" ht="17" thickTop="1" thickBot="1" x14ac:dyDescent="0.45">
      <c r="A4" s="213"/>
      <c r="B4" s="13" t="s">
        <v>97</v>
      </c>
      <c r="E4" s="97">
        <f>SUM((E2*0.0018)/26)</f>
        <v>2.3968384615384615</v>
      </c>
      <c r="F4" s="215"/>
    </row>
    <row r="5" spans="1:6" ht="17" thickTop="1" thickBot="1" x14ac:dyDescent="0.45">
      <c r="A5" s="213"/>
      <c r="B5" s="410" t="s">
        <v>15</v>
      </c>
      <c r="C5" s="411"/>
      <c r="D5" s="411"/>
      <c r="E5" s="412"/>
      <c r="F5" s="215"/>
    </row>
    <row r="6" spans="1:6" ht="17" thickTop="1" thickBot="1" x14ac:dyDescent="0.45">
      <c r="A6" s="213"/>
      <c r="B6" s="13" t="s">
        <v>97</v>
      </c>
      <c r="C6" s="16"/>
      <c r="D6" s="16"/>
      <c r="E6" s="97">
        <f>SUM((E2*0.0022)/26)</f>
        <v>2.9294692307692309</v>
      </c>
      <c r="F6" s="215"/>
    </row>
    <row r="7" spans="1:6" ht="16.5" thickTop="1" x14ac:dyDescent="0.4">
      <c r="A7" s="217"/>
      <c r="B7" s="213"/>
      <c r="C7" s="213"/>
      <c r="D7" s="213"/>
      <c r="E7" s="213"/>
      <c r="F7" s="231"/>
    </row>
  </sheetData>
  <sheetProtection algorithmName="SHA-512" hashValue="909zWbHNU9doe5MxFwKY0TaSrT9hCMD2D9Uw0519n8pZygtAqalkx60K+8tTuGXueMc6d5NLvyZSi5F7UHxXjg==" saltValue="5avhfIWSy9mKqjtsONNvKw==" spinCount="100000" sheet="1" objects="1" scenarios="1" selectLockedCells="1"/>
  <mergeCells count="3">
    <mergeCell ref="B1:E1"/>
    <mergeCell ref="B3:E3"/>
    <mergeCell ref="B5:E5"/>
  </mergeCells>
  <hyperlinks>
    <hyperlink ref="B1:E1" r:id="rId1" display="Long-Term Disability Insurance - FULL-TIME PEBTF Employees" xr:uid="{00000000-0004-0000-0800-000000000000}"/>
  </hyperlinks>
  <pageMargins left="0.7" right="0.7" top="0.75" bottom="0.75" header="0.3" footer="0.3"/>
  <pageSetup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52"/>
  <sheetViews>
    <sheetView workbookViewId="0">
      <selection activeCell="K8" sqref="K8"/>
    </sheetView>
  </sheetViews>
  <sheetFormatPr defaultRowHeight="14.5" x14ac:dyDescent="0.35"/>
  <cols>
    <col min="1" max="1" width="11.1796875" style="5" bestFit="1" customWidth="1"/>
    <col min="5" max="5" width="10.1796875" style="6" bestFit="1" customWidth="1"/>
  </cols>
  <sheetData>
    <row r="1" spans="1:5" x14ac:dyDescent="0.35">
      <c r="A1" s="5" t="s">
        <v>12</v>
      </c>
      <c r="C1" s="5" t="s">
        <v>4</v>
      </c>
      <c r="E1" s="6" t="s">
        <v>13</v>
      </c>
    </row>
    <row r="2" spans="1:5" x14ac:dyDescent="0.35">
      <c r="A2" s="6">
        <v>0</v>
      </c>
      <c r="C2" s="6">
        <v>0</v>
      </c>
      <c r="E2" s="6">
        <v>0</v>
      </c>
    </row>
    <row r="3" spans="1:5" x14ac:dyDescent="0.35">
      <c r="A3" s="6">
        <v>10000</v>
      </c>
      <c r="C3" s="6">
        <v>5000</v>
      </c>
      <c r="E3" s="6">
        <v>5000</v>
      </c>
    </row>
    <row r="4" spans="1:5" x14ac:dyDescent="0.35">
      <c r="A4" s="6">
        <f>SUM(A3+10000)</f>
        <v>20000</v>
      </c>
      <c r="C4" s="6">
        <f>SUM(C3+5000)</f>
        <v>10000</v>
      </c>
      <c r="E4" s="6">
        <v>10000</v>
      </c>
    </row>
    <row r="5" spans="1:5" x14ac:dyDescent="0.35">
      <c r="A5" s="6">
        <f t="shared" ref="A5:A16" si="0">SUM(A4+10000)</f>
        <v>30000</v>
      </c>
      <c r="C5" s="6">
        <f t="shared" ref="C5:C22" si="1">SUM(C4+5000)</f>
        <v>15000</v>
      </c>
    </row>
    <row r="6" spans="1:5" x14ac:dyDescent="0.35">
      <c r="A6" s="6">
        <f t="shared" si="0"/>
        <v>40000</v>
      </c>
      <c r="C6" s="6">
        <f t="shared" si="1"/>
        <v>20000</v>
      </c>
    </row>
    <row r="7" spans="1:5" x14ac:dyDescent="0.35">
      <c r="A7" s="6">
        <f t="shared" si="0"/>
        <v>50000</v>
      </c>
      <c r="C7" s="7">
        <f t="shared" si="1"/>
        <v>25000</v>
      </c>
    </row>
    <row r="8" spans="1:5" x14ac:dyDescent="0.35">
      <c r="A8" s="6">
        <f t="shared" si="0"/>
        <v>60000</v>
      </c>
      <c r="C8" s="6">
        <f t="shared" si="1"/>
        <v>30000</v>
      </c>
    </row>
    <row r="9" spans="1:5" x14ac:dyDescent="0.35">
      <c r="A9" s="6">
        <f t="shared" si="0"/>
        <v>70000</v>
      </c>
      <c r="C9" s="6">
        <f t="shared" si="1"/>
        <v>35000</v>
      </c>
    </row>
    <row r="10" spans="1:5" x14ac:dyDescent="0.35">
      <c r="A10" s="6">
        <f t="shared" si="0"/>
        <v>80000</v>
      </c>
      <c r="C10" s="6">
        <f t="shared" si="1"/>
        <v>40000</v>
      </c>
    </row>
    <row r="11" spans="1:5" x14ac:dyDescent="0.35">
      <c r="A11" s="6">
        <f t="shared" si="0"/>
        <v>90000</v>
      </c>
      <c r="C11" s="6">
        <f t="shared" si="1"/>
        <v>45000</v>
      </c>
    </row>
    <row r="12" spans="1:5" x14ac:dyDescent="0.35">
      <c r="A12" s="6">
        <f t="shared" si="0"/>
        <v>100000</v>
      </c>
      <c r="C12" s="6">
        <f t="shared" si="1"/>
        <v>50000</v>
      </c>
    </row>
    <row r="13" spans="1:5" x14ac:dyDescent="0.35">
      <c r="A13" s="6">
        <f t="shared" si="0"/>
        <v>110000</v>
      </c>
      <c r="C13" s="6">
        <f t="shared" si="1"/>
        <v>55000</v>
      </c>
    </row>
    <row r="14" spans="1:5" x14ac:dyDescent="0.35">
      <c r="A14" s="6">
        <f t="shared" si="0"/>
        <v>120000</v>
      </c>
      <c r="C14" s="6">
        <f t="shared" si="1"/>
        <v>60000</v>
      </c>
    </row>
    <row r="15" spans="1:5" x14ac:dyDescent="0.35">
      <c r="A15" s="6">
        <f t="shared" si="0"/>
        <v>130000</v>
      </c>
      <c r="C15" s="6">
        <f t="shared" si="1"/>
        <v>65000</v>
      </c>
    </row>
    <row r="16" spans="1:5" x14ac:dyDescent="0.35">
      <c r="A16" s="6">
        <f t="shared" si="0"/>
        <v>140000</v>
      </c>
      <c r="C16" s="6">
        <f t="shared" si="1"/>
        <v>70000</v>
      </c>
    </row>
    <row r="17" spans="1:3" x14ac:dyDescent="0.35">
      <c r="A17" s="7">
        <f>SUM(A16+10000)</f>
        <v>150000</v>
      </c>
      <c r="C17" s="6">
        <f t="shared" si="1"/>
        <v>75000</v>
      </c>
    </row>
    <row r="18" spans="1:3" x14ac:dyDescent="0.35">
      <c r="A18" s="8">
        <f t="shared" ref="A18:A50" si="2">SUM(A17+10000)</f>
        <v>160000</v>
      </c>
      <c r="C18" s="6">
        <f t="shared" si="1"/>
        <v>80000</v>
      </c>
    </row>
    <row r="19" spans="1:3" x14ac:dyDescent="0.35">
      <c r="A19" s="8">
        <f t="shared" si="2"/>
        <v>170000</v>
      </c>
      <c r="C19" s="6">
        <f t="shared" si="1"/>
        <v>85000</v>
      </c>
    </row>
    <row r="20" spans="1:3" x14ac:dyDescent="0.35">
      <c r="A20" s="8">
        <f t="shared" si="2"/>
        <v>180000</v>
      </c>
      <c r="C20" s="6">
        <f t="shared" si="1"/>
        <v>90000</v>
      </c>
    </row>
    <row r="21" spans="1:3" x14ac:dyDescent="0.35">
      <c r="A21" s="8">
        <f t="shared" si="2"/>
        <v>190000</v>
      </c>
      <c r="C21" s="6">
        <f t="shared" si="1"/>
        <v>95000</v>
      </c>
    </row>
    <row r="22" spans="1:3" x14ac:dyDescent="0.35">
      <c r="A22" s="8">
        <f t="shared" si="2"/>
        <v>200000</v>
      </c>
      <c r="C22" s="6">
        <f t="shared" si="1"/>
        <v>100000</v>
      </c>
    </row>
    <row r="23" spans="1:3" x14ac:dyDescent="0.35">
      <c r="A23" s="8">
        <f t="shared" si="2"/>
        <v>210000</v>
      </c>
    </row>
    <row r="24" spans="1:3" x14ac:dyDescent="0.35">
      <c r="A24" s="8">
        <f t="shared" si="2"/>
        <v>220000</v>
      </c>
    </row>
    <row r="25" spans="1:3" x14ac:dyDescent="0.35">
      <c r="A25" s="8">
        <f t="shared" si="2"/>
        <v>230000</v>
      </c>
    </row>
    <row r="26" spans="1:3" x14ac:dyDescent="0.35">
      <c r="A26" s="8">
        <f t="shared" si="2"/>
        <v>240000</v>
      </c>
    </row>
    <row r="27" spans="1:3" x14ac:dyDescent="0.35">
      <c r="A27" s="8">
        <f t="shared" si="2"/>
        <v>250000</v>
      </c>
    </row>
    <row r="28" spans="1:3" x14ac:dyDescent="0.35">
      <c r="A28" s="8">
        <f t="shared" si="2"/>
        <v>260000</v>
      </c>
    </row>
    <row r="29" spans="1:3" x14ac:dyDescent="0.35">
      <c r="A29" s="8">
        <f t="shared" si="2"/>
        <v>270000</v>
      </c>
    </row>
    <row r="30" spans="1:3" x14ac:dyDescent="0.35">
      <c r="A30" s="8">
        <f t="shared" si="2"/>
        <v>280000</v>
      </c>
    </row>
    <row r="31" spans="1:3" x14ac:dyDescent="0.35">
      <c r="A31" s="8">
        <f t="shared" si="2"/>
        <v>290000</v>
      </c>
    </row>
    <row r="32" spans="1:3" x14ac:dyDescent="0.35">
      <c r="A32" s="8">
        <f t="shared" si="2"/>
        <v>300000</v>
      </c>
    </row>
    <row r="33" spans="1:1" x14ac:dyDescent="0.35">
      <c r="A33" s="8">
        <f t="shared" si="2"/>
        <v>310000</v>
      </c>
    </row>
    <row r="34" spans="1:1" x14ac:dyDescent="0.35">
      <c r="A34" s="8">
        <f t="shared" si="2"/>
        <v>320000</v>
      </c>
    </row>
    <row r="35" spans="1:1" x14ac:dyDescent="0.35">
      <c r="A35" s="8">
        <f t="shared" si="2"/>
        <v>330000</v>
      </c>
    </row>
    <row r="36" spans="1:1" x14ac:dyDescent="0.35">
      <c r="A36" s="8">
        <f t="shared" si="2"/>
        <v>340000</v>
      </c>
    </row>
    <row r="37" spans="1:1" x14ac:dyDescent="0.35">
      <c r="A37" s="8">
        <f t="shared" si="2"/>
        <v>350000</v>
      </c>
    </row>
    <row r="38" spans="1:1" x14ac:dyDescent="0.35">
      <c r="A38" s="8">
        <f t="shared" si="2"/>
        <v>360000</v>
      </c>
    </row>
    <row r="39" spans="1:1" x14ac:dyDescent="0.35">
      <c r="A39" s="8">
        <f t="shared" si="2"/>
        <v>370000</v>
      </c>
    </row>
    <row r="40" spans="1:1" x14ac:dyDescent="0.35">
      <c r="A40" s="8">
        <f t="shared" si="2"/>
        <v>380000</v>
      </c>
    </row>
    <row r="41" spans="1:1" x14ac:dyDescent="0.35">
      <c r="A41" s="8">
        <f t="shared" si="2"/>
        <v>390000</v>
      </c>
    </row>
    <row r="42" spans="1:1" x14ac:dyDescent="0.35">
      <c r="A42" s="8">
        <f t="shared" si="2"/>
        <v>400000</v>
      </c>
    </row>
    <row r="43" spans="1:1" x14ac:dyDescent="0.35">
      <c r="A43" s="8">
        <f t="shared" si="2"/>
        <v>410000</v>
      </c>
    </row>
    <row r="44" spans="1:1" x14ac:dyDescent="0.35">
      <c r="A44" s="8">
        <f t="shared" si="2"/>
        <v>420000</v>
      </c>
    </row>
    <row r="45" spans="1:1" x14ac:dyDescent="0.35">
      <c r="A45" s="8">
        <f t="shared" si="2"/>
        <v>430000</v>
      </c>
    </row>
    <row r="46" spans="1:1" x14ac:dyDescent="0.35">
      <c r="A46" s="8">
        <f t="shared" si="2"/>
        <v>440000</v>
      </c>
    </row>
    <row r="47" spans="1:1" x14ac:dyDescent="0.35">
      <c r="A47" s="8">
        <f t="shared" si="2"/>
        <v>450000</v>
      </c>
    </row>
    <row r="48" spans="1:1" x14ac:dyDescent="0.35">
      <c r="A48" s="8">
        <f t="shared" si="2"/>
        <v>460000</v>
      </c>
    </row>
    <row r="49" spans="1:1" x14ac:dyDescent="0.35">
      <c r="A49" s="8">
        <f t="shared" si="2"/>
        <v>470000</v>
      </c>
    </row>
    <row r="50" spans="1:1" x14ac:dyDescent="0.35">
      <c r="A50" s="8">
        <f t="shared" si="2"/>
        <v>480000</v>
      </c>
    </row>
    <row r="51" spans="1:1" x14ac:dyDescent="0.35">
      <c r="A51" s="8">
        <f>SUM(A50+10000)</f>
        <v>490000</v>
      </c>
    </row>
    <row r="52" spans="1:1" x14ac:dyDescent="0.35">
      <c r="A52" s="8">
        <f>SUM(A51+10000)</f>
        <v>500000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C44"/>
  <sheetViews>
    <sheetView topLeftCell="A33" workbookViewId="0">
      <selection activeCell="A33" sqref="A1:XFD1048576"/>
    </sheetView>
  </sheetViews>
  <sheetFormatPr defaultRowHeight="14.5" x14ac:dyDescent="0.35"/>
  <cols>
    <col min="1" max="1" width="13" style="1" customWidth="1"/>
    <col min="2" max="2" width="12.7265625" style="1" customWidth="1"/>
    <col min="3" max="3" width="18" style="2" customWidth="1"/>
  </cols>
  <sheetData>
    <row r="1" spans="1:3" x14ac:dyDescent="0.35">
      <c r="A1" s="413" t="s">
        <v>7</v>
      </c>
      <c r="B1" s="239"/>
      <c r="C1" s="239"/>
    </row>
    <row r="2" spans="1:3" x14ac:dyDescent="0.35">
      <c r="A2" s="3" t="s">
        <v>9</v>
      </c>
      <c r="B2" s="3" t="s">
        <v>10</v>
      </c>
      <c r="C2" s="4"/>
    </row>
    <row r="3" spans="1:3" x14ac:dyDescent="0.35">
      <c r="A3" s="3">
        <v>0</v>
      </c>
      <c r="B3" s="3">
        <v>19</v>
      </c>
      <c r="C3" s="4">
        <v>2.3E-2</v>
      </c>
    </row>
    <row r="4" spans="1:3" x14ac:dyDescent="0.35">
      <c r="A4" s="3">
        <v>20</v>
      </c>
      <c r="B4" s="3">
        <v>24</v>
      </c>
      <c r="C4" s="4">
        <v>2.3E-2</v>
      </c>
    </row>
    <row r="5" spans="1:3" x14ac:dyDescent="0.35">
      <c r="A5" s="3">
        <v>25</v>
      </c>
      <c r="B5" s="3">
        <v>29</v>
      </c>
      <c r="C5" s="4">
        <v>2.7E-2</v>
      </c>
    </row>
    <row r="6" spans="1:3" x14ac:dyDescent="0.35">
      <c r="A6" s="3">
        <v>30</v>
      </c>
      <c r="B6" s="3">
        <v>34</v>
      </c>
      <c r="C6" s="4">
        <v>3.5999999999999997E-2</v>
      </c>
    </row>
    <row r="7" spans="1:3" x14ac:dyDescent="0.35">
      <c r="A7" s="3">
        <v>35</v>
      </c>
      <c r="B7" s="3">
        <v>39</v>
      </c>
      <c r="C7" s="4">
        <v>0.04</v>
      </c>
    </row>
    <row r="8" spans="1:3" x14ac:dyDescent="0.35">
      <c r="A8" s="3">
        <v>40</v>
      </c>
      <c r="B8" s="3">
        <v>44</v>
      </c>
      <c r="C8" s="4">
        <v>4.9000000000000002E-2</v>
      </c>
    </row>
    <row r="9" spans="1:3" x14ac:dyDescent="0.35">
      <c r="A9" s="3">
        <v>45</v>
      </c>
      <c r="B9" s="3">
        <v>49</v>
      </c>
      <c r="C9" s="4">
        <v>8.3000000000000004E-2</v>
      </c>
    </row>
    <row r="10" spans="1:3" x14ac:dyDescent="0.35">
      <c r="A10" s="3">
        <v>50</v>
      </c>
      <c r="B10" s="3">
        <v>54</v>
      </c>
      <c r="C10" s="4">
        <v>0.13700000000000001</v>
      </c>
    </row>
    <row r="11" spans="1:3" x14ac:dyDescent="0.35">
      <c r="A11" s="3">
        <v>55</v>
      </c>
      <c r="B11" s="3">
        <v>59</v>
      </c>
      <c r="C11" s="4">
        <v>0.22</v>
      </c>
    </row>
    <row r="12" spans="1:3" x14ac:dyDescent="0.35">
      <c r="A12" s="3">
        <v>60</v>
      </c>
      <c r="B12" s="3">
        <v>64</v>
      </c>
      <c r="C12" s="4">
        <v>0.29299999999999998</v>
      </c>
    </row>
    <row r="13" spans="1:3" x14ac:dyDescent="0.35">
      <c r="A13" s="3">
        <v>65</v>
      </c>
      <c r="B13" s="3">
        <v>69</v>
      </c>
      <c r="C13" s="4">
        <v>0.56499999999999995</v>
      </c>
    </row>
    <row r="14" spans="1:3" x14ac:dyDescent="0.35">
      <c r="A14" s="3">
        <v>70</v>
      </c>
      <c r="B14" s="3">
        <v>74</v>
      </c>
      <c r="C14" s="4">
        <v>1.06</v>
      </c>
    </row>
    <row r="15" spans="1:3" x14ac:dyDescent="0.35">
      <c r="A15" s="3">
        <v>75</v>
      </c>
      <c r="B15" s="3">
        <v>99</v>
      </c>
      <c r="C15" s="4">
        <v>1.7609999999999999</v>
      </c>
    </row>
    <row r="17" spans="1:3" x14ac:dyDescent="0.35">
      <c r="A17" s="413" t="s">
        <v>8</v>
      </c>
      <c r="B17" s="239"/>
      <c r="C17" s="239"/>
    </row>
    <row r="18" spans="1:3" x14ac:dyDescent="0.35">
      <c r="A18" s="3" t="s">
        <v>11</v>
      </c>
      <c r="B18" s="3" t="s">
        <v>10</v>
      </c>
      <c r="C18" s="4"/>
    </row>
    <row r="19" spans="1:3" x14ac:dyDescent="0.35">
      <c r="A19" s="3">
        <v>0</v>
      </c>
      <c r="B19" s="3">
        <v>19</v>
      </c>
      <c r="C19" s="4">
        <v>3.5999999999999997E-2</v>
      </c>
    </row>
    <row r="20" spans="1:3" x14ac:dyDescent="0.35">
      <c r="A20" s="3">
        <v>20</v>
      </c>
      <c r="B20" s="3">
        <v>24</v>
      </c>
      <c r="C20" s="4">
        <v>5.8000000000000003E-2</v>
      </c>
    </row>
    <row r="21" spans="1:3" x14ac:dyDescent="0.35">
      <c r="A21" s="3">
        <v>25</v>
      </c>
      <c r="B21" s="3">
        <v>29</v>
      </c>
      <c r="C21" s="4">
        <v>5.8999999999999997E-2</v>
      </c>
    </row>
    <row r="22" spans="1:3" x14ac:dyDescent="0.35">
      <c r="A22" s="3">
        <v>30</v>
      </c>
      <c r="B22" s="3">
        <v>34</v>
      </c>
      <c r="C22" s="4">
        <v>6.6000000000000003E-2</v>
      </c>
    </row>
    <row r="23" spans="1:3" x14ac:dyDescent="0.35">
      <c r="A23" s="3">
        <v>35</v>
      </c>
      <c r="B23" s="3">
        <v>39</v>
      </c>
      <c r="C23" s="4">
        <v>9.6000000000000002E-2</v>
      </c>
    </row>
    <row r="24" spans="1:3" x14ac:dyDescent="0.35">
      <c r="A24" s="3">
        <v>40</v>
      </c>
      <c r="B24" s="3">
        <v>44</v>
      </c>
      <c r="C24" s="4">
        <v>0.112</v>
      </c>
    </row>
    <row r="25" spans="1:3" x14ac:dyDescent="0.35">
      <c r="A25" s="3">
        <v>45</v>
      </c>
      <c r="B25" s="3">
        <v>49</v>
      </c>
      <c r="C25" s="4">
        <v>0.16900000000000001</v>
      </c>
    </row>
    <row r="26" spans="1:3" x14ac:dyDescent="0.35">
      <c r="A26" s="3">
        <v>50</v>
      </c>
      <c r="B26" s="3">
        <v>54</v>
      </c>
      <c r="C26" s="4">
        <v>0.26</v>
      </c>
    </row>
    <row r="27" spans="1:3" x14ac:dyDescent="0.35">
      <c r="A27" s="3">
        <v>55</v>
      </c>
      <c r="B27" s="3">
        <v>59</v>
      </c>
      <c r="C27" s="4">
        <v>0.48499999999999999</v>
      </c>
    </row>
    <row r="28" spans="1:3" x14ac:dyDescent="0.35">
      <c r="A28" s="3">
        <v>60</v>
      </c>
      <c r="B28" s="3">
        <v>64</v>
      </c>
      <c r="C28" s="4">
        <v>0.67</v>
      </c>
    </row>
    <row r="29" spans="1:3" x14ac:dyDescent="0.35">
      <c r="A29" s="3">
        <v>65</v>
      </c>
      <c r="B29" s="3">
        <v>69</v>
      </c>
      <c r="C29" s="4">
        <v>1.3089999999999999</v>
      </c>
    </row>
    <row r="30" spans="1:3" x14ac:dyDescent="0.35">
      <c r="A30" s="3">
        <v>70</v>
      </c>
      <c r="B30" s="3">
        <v>74</v>
      </c>
      <c r="C30" s="4">
        <v>2.3260000000000001</v>
      </c>
    </row>
    <row r="31" spans="1:3" x14ac:dyDescent="0.35">
      <c r="A31" s="3">
        <v>75</v>
      </c>
      <c r="B31" s="3">
        <v>99</v>
      </c>
      <c r="C31" s="4">
        <v>2.3260000000000001</v>
      </c>
    </row>
    <row r="33" spans="1:2" x14ac:dyDescent="0.35">
      <c r="A33" s="414" t="s">
        <v>23</v>
      </c>
      <c r="B33" s="415"/>
    </row>
    <row r="34" spans="1:2" x14ac:dyDescent="0.35">
      <c r="A34" s="27" t="s">
        <v>22</v>
      </c>
      <c r="B34" s="28"/>
    </row>
    <row r="35" spans="1:2" x14ac:dyDescent="0.35">
      <c r="A35" s="3">
        <v>0</v>
      </c>
      <c r="B35" s="26">
        <v>0</v>
      </c>
    </row>
    <row r="36" spans="1:2" x14ac:dyDescent="0.35">
      <c r="A36" s="3">
        <v>5000</v>
      </c>
      <c r="B36" s="3">
        <v>0.13</v>
      </c>
    </row>
    <row r="37" spans="1:2" x14ac:dyDescent="0.35">
      <c r="A37" s="30">
        <v>10000</v>
      </c>
      <c r="B37" s="29">
        <v>0.26</v>
      </c>
    </row>
    <row r="38" spans="1:2" x14ac:dyDescent="0.35">
      <c r="B38" s="32"/>
    </row>
    <row r="39" spans="1:2" x14ac:dyDescent="0.35">
      <c r="A39" s="416" t="s">
        <v>24</v>
      </c>
      <c r="B39" s="417"/>
    </row>
    <row r="40" spans="1:2" x14ac:dyDescent="0.35">
      <c r="A40" s="33" t="s">
        <v>22</v>
      </c>
      <c r="B40" s="25"/>
    </row>
    <row r="41" spans="1:2" x14ac:dyDescent="0.35">
      <c r="A41" s="35">
        <v>0</v>
      </c>
      <c r="B41" s="26">
        <v>0</v>
      </c>
    </row>
    <row r="42" spans="1:2" x14ac:dyDescent="0.35">
      <c r="A42" s="35">
        <v>5000</v>
      </c>
      <c r="B42" s="26">
        <v>0.12</v>
      </c>
    </row>
    <row r="43" spans="1:2" x14ac:dyDescent="0.35">
      <c r="A43" s="34">
        <v>10000</v>
      </c>
      <c r="B43" s="26">
        <v>0.24</v>
      </c>
    </row>
    <row r="44" spans="1:2" x14ac:dyDescent="0.35">
      <c r="A44" s="32"/>
    </row>
  </sheetData>
  <mergeCells count="4">
    <mergeCell ref="A17:C17"/>
    <mergeCell ref="A1:C1"/>
    <mergeCell ref="A33:B33"/>
    <mergeCell ref="A39:B3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5</vt:i4>
      </vt:variant>
    </vt:vector>
  </HeadingPairs>
  <TitlesOfParts>
    <vt:vector size="14" baseType="lpstr">
      <vt:lpstr>INSTRUCTIONS</vt:lpstr>
      <vt:lpstr>1a.  Health First 90 Days</vt:lpstr>
      <vt:lpstr>1b.  Health After 90 Days</vt:lpstr>
      <vt:lpstr>2. Retirement</vt:lpstr>
      <vt:lpstr>3. VGLI</vt:lpstr>
      <vt:lpstr>4. AD&amp;D</vt:lpstr>
      <vt:lpstr>5. LTD</vt:lpstr>
      <vt:lpstr>VGLI Amounts</vt:lpstr>
      <vt:lpstr>VGLI Rate Table</vt:lpstr>
      <vt:lpstr>Child</vt:lpstr>
      <vt:lpstr>Employee</vt:lpstr>
      <vt:lpstr>Nonsmoker</vt:lpstr>
      <vt:lpstr>Smoker</vt:lpstr>
      <vt:lpstr>Spouse</vt:lpstr>
    </vt:vector>
  </TitlesOfParts>
  <Company>Indiana University of Pennsylvania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mcnickle</dc:creator>
  <cp:lastModifiedBy>Lorrie Vehovic</cp:lastModifiedBy>
  <cp:lastPrinted>2022-03-07T21:39:37Z</cp:lastPrinted>
  <dcterms:created xsi:type="dcterms:W3CDTF">2015-06-22T14:51:37Z</dcterms:created>
  <dcterms:modified xsi:type="dcterms:W3CDTF">2024-01-16T15:00:38Z</dcterms:modified>
</cp:coreProperties>
</file>